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revisions/revisionLog11.xml" ContentType="application/vnd.openxmlformats-officedocument.spreadsheetml.revisionLo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60" yWindow="240" windowWidth="15195" windowHeight="8445" firstSheet="1" activeTab="6"/>
  </bookViews>
  <sheets>
    <sheet name="Summary" sheetId="1" r:id="rId1"/>
    <sheet name="County" sheetId="2" r:id="rId2"/>
    <sheet name="Townships" sheetId="3" r:id="rId3"/>
    <sheet name="Schools" sheetId="4" r:id="rId4"/>
    <sheet name="Cities" sheetId="5" r:id="rId5"/>
    <sheet name="Libraries" sheetId="6" r:id="rId6"/>
    <sheet name="TIF" sheetId="7" r:id="rId7"/>
    <sheet name="Twp Yr End Rpt" sheetId="8" r:id="rId8"/>
  </sheets>
  <definedNames>
    <definedName name="Z_26B24495_FD3D_4B85_9C33_DA95D25F7E9A_.wvu.PrintArea" localSheetId="4" hidden="1">Cities!$M$74:$W$149</definedName>
    <definedName name="Z_26B24495_FD3D_4B85_9C33_DA95D25F7E9A_.wvu.PrintArea" localSheetId="1" hidden="1">County!$N$30:$V$39</definedName>
    <definedName name="Z_26B24495_FD3D_4B85_9C33_DA95D25F7E9A_.wvu.PrintArea" localSheetId="5" hidden="1">Libraries!$A$69:$L$80</definedName>
    <definedName name="Z_26B24495_FD3D_4B85_9C33_DA95D25F7E9A_.wvu.PrintArea" localSheetId="3" hidden="1">Schools!$A$107:$G$122</definedName>
    <definedName name="Z_26B24495_FD3D_4B85_9C33_DA95D25F7E9A_.wvu.PrintArea" localSheetId="2" hidden="1">Townships!$A$92:$L$164</definedName>
    <definedName name="Z_26B24495_FD3D_4B85_9C33_DA95D25F7E9A_.wvu.Rows" localSheetId="2" hidden="1">Townships!$7:$7</definedName>
  </definedNames>
  <calcPr calcId="125725"/>
  <customWorkbookViews>
    <customWorkbookView name="HP Authorized Customer - Personal View" guid="{4781F7F1-9988-4D24-AB2D-328FFC50039B}" mergeInterval="0" personalView="1" maximized="1" xWindow="1" yWindow="1" windowWidth="1024" windowHeight="796" activeSheetId="7"/>
    <customWorkbookView name="Hamilton County - Personal View" guid="{92E07692-B499-4312-B9DA-83EC5551FEFF}" mergeInterval="0" personalView="1" maximized="1" windowWidth="1020" windowHeight="622" activeSheetId="7"/>
    <customWorkbookView name="slp - Personal View" guid="{26B24495-FD3D-4B85-9C33-DA95D25F7E9A}" mergeInterval="0" personalView="1" maximized="1" windowWidth="1020" windowHeight="588" activeSheetId="1"/>
    <customWorkbookView name="Lee Ellen Graham - Personal View" guid="{63B86608-8DD2-4B55-B5F1-992ED4FAD504}" mergeInterval="0" personalView="1" maximized="1" windowWidth="1020" windowHeight="622" activeSheetId="2"/>
    <customWorkbookView name="test - Personal View" guid="{FD5C2174-C8DB-406B-B60B-70F2A135E3CD}" mergeInterval="0" personalView="1" maximized="1" windowWidth="1020" windowHeight="570" activeSheetId="6"/>
    <customWorkbookView name="leg - Personal View" guid="{245B6359-EB45-4169-B7E8-46110F39194A}" mergeInterval="0" personalView="1" maximized="1" windowWidth="1020" windowHeight="596" activeSheetId="1"/>
    <customWorkbookView name="Darla Workman - Personal View" guid="{F2D135C0-AC65-4517-BABC-9B297C96DD21}" mergeInterval="0" personalView="1" maximized="1" windowWidth="1024" windowHeight="549" activeSheetId="2" showComments="commIndAndComment"/>
    <customWorkbookView name="Lee E. Graham - Personal View" guid="{F5B12566-03DA-45E1-9249-FA7F62C6F707}" mergeInterval="0" personalView="1" maximized="1" windowWidth="1024" windowHeight="549" activeSheetId="7"/>
  </customWorkbookViews>
</workbook>
</file>

<file path=xl/calcChain.xml><?xml version="1.0" encoding="utf-8"?>
<calcChain xmlns="http://schemas.openxmlformats.org/spreadsheetml/2006/main">
  <c r="G13" i="7"/>
  <c r="F13"/>
  <c r="G48"/>
  <c r="G123" s="1"/>
  <c r="F48"/>
  <c r="G68"/>
  <c r="F68"/>
  <c r="G75"/>
  <c r="F75"/>
  <c r="H80"/>
  <c r="G80"/>
  <c r="F80"/>
  <c r="H121"/>
  <c r="G121"/>
  <c r="F121"/>
  <c r="H116"/>
  <c r="H46" l="1"/>
  <c r="J26"/>
  <c r="H109"/>
  <c r="H118"/>
  <c r="H119"/>
  <c r="H117"/>
  <c r="H120"/>
  <c r="H115"/>
  <c r="G96"/>
  <c r="F96"/>
  <c r="F123" s="1"/>
  <c r="H86"/>
  <c r="H93"/>
  <c r="H92"/>
  <c r="H82"/>
  <c r="H114"/>
  <c r="H113"/>
  <c r="H112"/>
  <c r="H111"/>
  <c r="H110"/>
  <c r="H108"/>
  <c r="H107"/>
  <c r="H106"/>
  <c r="H105"/>
  <c r="H104"/>
  <c r="H103"/>
  <c r="H102"/>
  <c r="H101"/>
  <c r="H100"/>
  <c r="H99"/>
  <c r="H98"/>
  <c r="H95"/>
  <c r="H94"/>
  <c r="H91"/>
  <c r="H90"/>
  <c r="H89"/>
  <c r="H88"/>
  <c r="H87"/>
  <c r="H85"/>
  <c r="H96" s="1"/>
  <c r="H84"/>
  <c r="H83"/>
  <c r="H79"/>
  <c r="H78"/>
  <c r="H77"/>
  <c r="H74"/>
  <c r="H73"/>
  <c r="H72"/>
  <c r="H71"/>
  <c r="H70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7"/>
  <c r="H45"/>
  <c r="H44"/>
  <c r="H43"/>
  <c r="H42"/>
  <c r="H41"/>
  <c r="H40"/>
  <c r="H39"/>
  <c r="H38"/>
  <c r="H37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2"/>
  <c r="H13" s="1"/>
  <c r="H11"/>
  <c r="H10"/>
  <c r="H9"/>
  <c r="H8"/>
  <c r="H48" l="1"/>
  <c r="H123" s="1"/>
  <c r="H68"/>
  <c r="H75"/>
  <c r="J8"/>
  <c r="K8"/>
  <c r="M8"/>
  <c r="N8" s="1"/>
  <c r="R8"/>
  <c r="J9"/>
  <c r="K9"/>
  <c r="M9"/>
  <c r="N9"/>
  <c r="R9"/>
  <c r="J10"/>
  <c r="K10"/>
  <c r="M10"/>
  <c r="N10" s="1"/>
  <c r="R10"/>
  <c r="J11"/>
  <c r="K11"/>
  <c r="M11"/>
  <c r="N11"/>
  <c r="R11"/>
  <c r="J12"/>
  <c r="K12"/>
  <c r="M12"/>
  <c r="N12" s="1"/>
  <c r="R12"/>
  <c r="E13"/>
  <c r="I13"/>
  <c r="K13"/>
  <c r="L13"/>
  <c r="M13"/>
  <c r="N13" s="1"/>
  <c r="O13"/>
  <c r="P13"/>
  <c r="Q13"/>
  <c r="R13"/>
  <c r="S13"/>
  <c r="T13"/>
  <c r="K14"/>
  <c r="J15"/>
  <c r="K15"/>
  <c r="M15"/>
  <c r="N15" s="1"/>
  <c r="J16"/>
  <c r="K16"/>
  <c r="M16"/>
  <c r="N16" s="1"/>
  <c r="J17"/>
  <c r="K17"/>
  <c r="M17"/>
  <c r="N17" s="1"/>
  <c r="J18"/>
  <c r="K18"/>
  <c r="M18"/>
  <c r="N18" s="1"/>
  <c r="J19"/>
  <c r="K19"/>
  <c r="M19"/>
  <c r="N19" s="1"/>
  <c r="J20"/>
  <c r="K20"/>
  <c r="M20"/>
  <c r="N20" s="1"/>
  <c r="J21"/>
  <c r="K21"/>
  <c r="M21"/>
  <c r="N21" s="1"/>
  <c r="J22"/>
  <c r="K22"/>
  <c r="M22"/>
  <c r="N22" s="1"/>
  <c r="J23"/>
  <c r="K23"/>
  <c r="M23"/>
  <c r="N23" s="1"/>
  <c r="J24"/>
  <c r="K24"/>
  <c r="M24"/>
  <c r="N24" s="1"/>
  <c r="J25"/>
  <c r="K25"/>
  <c r="M25"/>
  <c r="N25" s="1"/>
  <c r="K26"/>
  <c r="M26"/>
  <c r="J27"/>
  <c r="K27"/>
  <c r="M27"/>
  <c r="N27" s="1"/>
  <c r="R27"/>
  <c r="J28"/>
  <c r="K28"/>
  <c r="M28"/>
  <c r="N28" s="1"/>
  <c r="J29"/>
  <c r="K29"/>
  <c r="M29"/>
  <c r="N29" s="1"/>
  <c r="J30"/>
  <c r="K30"/>
  <c r="M30"/>
  <c r="N30" s="1"/>
  <c r="J31"/>
  <c r="K31"/>
  <c r="M31"/>
  <c r="N31" s="1"/>
  <c r="J32"/>
  <c r="K32"/>
  <c r="M32"/>
  <c r="N32" s="1"/>
  <c r="J33"/>
  <c r="K33"/>
  <c r="M33"/>
  <c r="N33" s="1"/>
  <c r="J34"/>
  <c r="K34"/>
  <c r="M34"/>
  <c r="N34" s="1"/>
  <c r="J35"/>
  <c r="K35"/>
  <c r="M35"/>
  <c r="N35" s="1"/>
  <c r="J36"/>
  <c r="K36"/>
  <c r="M36"/>
  <c r="N36" s="1"/>
  <c r="J37"/>
  <c r="K37"/>
  <c r="M37"/>
  <c r="N37" s="1"/>
  <c r="J38"/>
  <c r="K38"/>
  <c r="M38"/>
  <c r="N38" s="1"/>
  <c r="J39"/>
  <c r="K39"/>
  <c r="M39"/>
  <c r="N39" s="1"/>
  <c r="J40"/>
  <c r="K40"/>
  <c r="M40"/>
  <c r="N40" s="1"/>
  <c r="J41"/>
  <c r="K41"/>
  <c r="M41"/>
  <c r="N41" s="1"/>
  <c r="J42"/>
  <c r="K42"/>
  <c r="M42"/>
  <c r="N42" s="1"/>
  <c r="J43"/>
  <c r="K43"/>
  <c r="M43"/>
  <c r="N43" s="1"/>
  <c r="J44"/>
  <c r="K44"/>
  <c r="M44"/>
  <c r="N44" s="1"/>
  <c r="J45"/>
  <c r="K45"/>
  <c r="M45"/>
  <c r="N45" s="1"/>
  <c r="J47"/>
  <c r="K47"/>
  <c r="M47"/>
  <c r="N47" s="1"/>
  <c r="E48"/>
  <c r="E123" s="1"/>
  <c r="I48"/>
  <c r="K48"/>
  <c r="L48"/>
  <c r="M48"/>
  <c r="N48" s="1"/>
  <c r="O48"/>
  <c r="P48"/>
  <c r="Q48"/>
  <c r="K49"/>
  <c r="J50"/>
  <c r="K50"/>
  <c r="M50"/>
  <c r="N50" s="1"/>
  <c r="R50"/>
  <c r="J51"/>
  <c r="K51"/>
  <c r="M51"/>
  <c r="N51" s="1"/>
  <c r="R51"/>
  <c r="J52"/>
  <c r="K52"/>
  <c r="M52"/>
  <c r="N52"/>
  <c r="R52"/>
  <c r="K53"/>
  <c r="M53"/>
  <c r="R53"/>
  <c r="J54"/>
  <c r="K54"/>
  <c r="M54"/>
  <c r="N54"/>
  <c r="R54"/>
  <c r="K55"/>
  <c r="M55"/>
  <c r="R55"/>
  <c r="J56"/>
  <c r="K56"/>
  <c r="M56"/>
  <c r="N56"/>
  <c r="R56"/>
  <c r="J57"/>
  <c r="K57"/>
  <c r="M57"/>
  <c r="N57" s="1"/>
  <c r="J58"/>
  <c r="K58"/>
  <c r="M58"/>
  <c r="N58" s="1"/>
  <c r="R58"/>
  <c r="J59"/>
  <c r="K59"/>
  <c r="M59"/>
  <c r="N59" s="1"/>
  <c r="R59"/>
  <c r="J60"/>
  <c r="K60"/>
  <c r="M60"/>
  <c r="N60" s="1"/>
  <c r="R60"/>
  <c r="J61"/>
  <c r="K61"/>
  <c r="M61"/>
  <c r="N61" s="1"/>
  <c r="J62"/>
  <c r="K62"/>
  <c r="M62"/>
  <c r="N62" s="1"/>
  <c r="R62"/>
  <c r="J63"/>
  <c r="K63"/>
  <c r="M63"/>
  <c r="N63" s="1"/>
  <c r="J64"/>
  <c r="K64"/>
  <c r="M64"/>
  <c r="N64" s="1"/>
  <c r="J65"/>
  <c r="K65"/>
  <c r="M65"/>
  <c r="N65" s="1"/>
  <c r="J66"/>
  <c r="K66"/>
  <c r="M66"/>
  <c r="N66" s="1"/>
  <c r="J67"/>
  <c r="K67"/>
  <c r="M67"/>
  <c r="N67" s="1"/>
  <c r="E68"/>
  <c r="K68" s="1"/>
  <c r="I68"/>
  <c r="L68"/>
  <c r="O68"/>
  <c r="P68"/>
  <c r="Q68"/>
  <c r="K69"/>
  <c r="J70"/>
  <c r="K70"/>
  <c r="M70"/>
  <c r="N70"/>
  <c r="R70"/>
  <c r="J71"/>
  <c r="K71"/>
  <c r="M71"/>
  <c r="N71" s="1"/>
  <c r="R71"/>
  <c r="J72"/>
  <c r="K72"/>
  <c r="M72"/>
  <c r="N72"/>
  <c r="R72"/>
  <c r="J73"/>
  <c r="K73"/>
  <c r="M73"/>
  <c r="N73" s="1"/>
  <c r="J74"/>
  <c r="K74"/>
  <c r="M74"/>
  <c r="N74"/>
  <c r="R74"/>
  <c r="E75"/>
  <c r="K75" s="1"/>
  <c r="I75"/>
  <c r="J75"/>
  <c r="L75"/>
  <c r="M75"/>
  <c r="N75" s="1"/>
  <c r="O75"/>
  <c r="P75"/>
  <c r="Q75"/>
  <c r="K76"/>
  <c r="J77"/>
  <c r="K77"/>
  <c r="M77"/>
  <c r="N77" s="1"/>
  <c r="R77"/>
  <c r="J78"/>
  <c r="K78"/>
  <c r="M78"/>
  <c r="N78"/>
  <c r="R78"/>
  <c r="J79"/>
  <c r="K79"/>
  <c r="M79"/>
  <c r="N79" s="1"/>
  <c r="R79"/>
  <c r="E80"/>
  <c r="I80"/>
  <c r="K80"/>
  <c r="L80"/>
  <c r="M80"/>
  <c r="N80" s="1"/>
  <c r="O80"/>
  <c r="P80"/>
  <c r="Q80"/>
  <c r="R80"/>
  <c r="K81"/>
  <c r="J82"/>
  <c r="K82"/>
  <c r="M82"/>
  <c r="N82" s="1"/>
  <c r="J83"/>
  <c r="K83"/>
  <c r="M83"/>
  <c r="N83" s="1"/>
  <c r="J84"/>
  <c r="K84"/>
  <c r="M84"/>
  <c r="N84" s="1"/>
  <c r="J85"/>
  <c r="K85"/>
  <c r="M85"/>
  <c r="N85" s="1"/>
  <c r="J86"/>
  <c r="K86"/>
  <c r="M86"/>
  <c r="N86" s="1"/>
  <c r="J87"/>
  <c r="K87"/>
  <c r="M87"/>
  <c r="N87" s="1"/>
  <c r="J88"/>
  <c r="K88"/>
  <c r="M88"/>
  <c r="N88" s="1"/>
  <c r="J89"/>
  <c r="K89"/>
  <c r="M89"/>
  <c r="N89" s="1"/>
  <c r="J90"/>
  <c r="K90"/>
  <c r="M90"/>
  <c r="N90" s="1"/>
  <c r="J91"/>
  <c r="K91"/>
  <c r="M91"/>
  <c r="N91" s="1"/>
  <c r="J94"/>
  <c r="K94"/>
  <c r="M94"/>
  <c r="N94" s="1"/>
  <c r="J95"/>
  <c r="K95"/>
  <c r="M95"/>
  <c r="N95" s="1"/>
  <c r="E96"/>
  <c r="I96"/>
  <c r="K96"/>
  <c r="L96"/>
  <c r="O96"/>
  <c r="P96"/>
  <c r="Q96"/>
  <c r="K97"/>
  <c r="J98"/>
  <c r="K98"/>
  <c r="M98"/>
  <c r="N98" s="1"/>
  <c r="J99"/>
  <c r="K99"/>
  <c r="M99"/>
  <c r="N99" s="1"/>
  <c r="J100"/>
  <c r="K100"/>
  <c r="M100"/>
  <c r="N100" s="1"/>
  <c r="J101"/>
  <c r="K101"/>
  <c r="M101"/>
  <c r="N101" s="1"/>
  <c r="J102"/>
  <c r="K102"/>
  <c r="M102"/>
  <c r="N102" s="1"/>
  <c r="J103"/>
  <c r="K103"/>
  <c r="M103"/>
  <c r="N103" s="1"/>
  <c r="J104"/>
  <c r="K104"/>
  <c r="M104"/>
  <c r="N104" s="1"/>
  <c r="J105"/>
  <c r="K105"/>
  <c r="M105"/>
  <c r="N105" s="1"/>
  <c r="J106"/>
  <c r="K106"/>
  <c r="M106"/>
  <c r="N106" s="1"/>
  <c r="J107"/>
  <c r="K107"/>
  <c r="M107"/>
  <c r="N107" s="1"/>
  <c r="J108"/>
  <c r="K108"/>
  <c r="M108"/>
  <c r="N108" s="1"/>
  <c r="J110"/>
  <c r="K110"/>
  <c r="M110"/>
  <c r="N110" s="1"/>
  <c r="J111"/>
  <c r="K111"/>
  <c r="M111"/>
  <c r="N111" s="1"/>
  <c r="J112"/>
  <c r="K112"/>
  <c r="M112"/>
  <c r="N112" s="1"/>
  <c r="J113"/>
  <c r="K113"/>
  <c r="M113"/>
  <c r="N113" s="1"/>
  <c r="J114"/>
  <c r="K114"/>
  <c r="M114"/>
  <c r="N114" s="1"/>
  <c r="K120"/>
  <c r="M120"/>
  <c r="R120" s="1"/>
  <c r="E121"/>
  <c r="K121" s="1"/>
  <c r="I121"/>
  <c r="J121"/>
  <c r="L121"/>
  <c r="O121"/>
  <c r="P121"/>
  <c r="Q121"/>
  <c r="K122"/>
  <c r="I123"/>
  <c r="L123"/>
  <c r="O123"/>
  <c r="P123"/>
  <c r="Q123"/>
  <c r="K124"/>
  <c r="D14" i="6"/>
  <c r="E14" s="1"/>
  <c r="G14"/>
  <c r="I14"/>
  <c r="J14" s="1"/>
  <c r="K14"/>
  <c r="L14"/>
  <c r="D15"/>
  <c r="E15" s="1"/>
  <c r="G15"/>
  <c r="I15"/>
  <c r="J15" s="1"/>
  <c r="K15"/>
  <c r="L15" s="1"/>
  <c r="B17"/>
  <c r="C17"/>
  <c r="D17"/>
  <c r="E17" s="1"/>
  <c r="F17"/>
  <c r="G17"/>
  <c r="H17"/>
  <c r="I17"/>
  <c r="J17" s="1"/>
  <c r="K17"/>
  <c r="L17"/>
  <c r="B19"/>
  <c r="B20"/>
  <c r="B21"/>
  <c r="D29"/>
  <c r="E29" s="1"/>
  <c r="G29"/>
  <c r="I29"/>
  <c r="J29" s="1"/>
  <c r="K29"/>
  <c r="L29"/>
  <c r="D30"/>
  <c r="E30" s="1"/>
  <c r="G30"/>
  <c r="I30"/>
  <c r="J30" s="1"/>
  <c r="K30"/>
  <c r="L30" s="1"/>
  <c r="B32"/>
  <c r="C32"/>
  <c r="D32"/>
  <c r="E32" s="1"/>
  <c r="F32"/>
  <c r="B36" s="1"/>
  <c r="G32"/>
  <c r="H32"/>
  <c r="I32"/>
  <c r="J32" s="1"/>
  <c r="K32"/>
  <c r="L32"/>
  <c r="B34"/>
  <c r="B35"/>
  <c r="D44"/>
  <c r="E44" s="1"/>
  <c r="G44"/>
  <c r="I44"/>
  <c r="J44" s="1"/>
  <c r="K44"/>
  <c r="L44"/>
  <c r="D45"/>
  <c r="E45" s="1"/>
  <c r="G45"/>
  <c r="I45"/>
  <c r="J45" s="1"/>
  <c r="K45"/>
  <c r="L45" s="1"/>
  <c r="B47"/>
  <c r="C47"/>
  <c r="D47"/>
  <c r="E47" s="1"/>
  <c r="F47"/>
  <c r="B51" s="1"/>
  <c r="G47"/>
  <c r="H47"/>
  <c r="B49"/>
  <c r="B50"/>
  <c r="D59"/>
  <c r="E59" s="1"/>
  <c r="G59"/>
  <c r="I59"/>
  <c r="J59" s="1"/>
  <c r="K59"/>
  <c r="L59"/>
  <c r="D60"/>
  <c r="E60" s="1"/>
  <c r="G60"/>
  <c r="I60"/>
  <c r="J60" s="1"/>
  <c r="K60"/>
  <c r="L60" s="1"/>
  <c r="B62"/>
  <c r="C62"/>
  <c r="D62"/>
  <c r="E62" s="1"/>
  <c r="F62"/>
  <c r="B66" s="1"/>
  <c r="G62"/>
  <c r="H62"/>
  <c r="B64"/>
  <c r="B65"/>
  <c r="D74"/>
  <c r="E74" s="1"/>
  <c r="G74"/>
  <c r="I74"/>
  <c r="J74" s="1"/>
  <c r="K74"/>
  <c r="L74"/>
  <c r="D75"/>
  <c r="E75" s="1"/>
  <c r="G75"/>
  <c r="I75"/>
  <c r="J75" s="1"/>
  <c r="K75"/>
  <c r="L75" s="1"/>
  <c r="D76"/>
  <c r="E76" s="1"/>
  <c r="G76"/>
  <c r="I76"/>
  <c r="J76" s="1"/>
  <c r="K76"/>
  <c r="L76"/>
  <c r="B78"/>
  <c r="C78"/>
  <c r="D78"/>
  <c r="E78" s="1"/>
  <c r="F78"/>
  <c r="G78"/>
  <c r="H78"/>
  <c r="I78"/>
  <c r="J78" s="1"/>
  <c r="K78"/>
  <c r="L78" s="1"/>
  <c r="B80"/>
  <c r="B81"/>
  <c r="B82"/>
  <c r="W83"/>
  <c r="D14" i="5"/>
  <c r="E14" s="1"/>
  <c r="G14"/>
  <c r="I14"/>
  <c r="J14" s="1"/>
  <c r="K14"/>
  <c r="L14"/>
  <c r="D15"/>
  <c r="E15" s="1"/>
  <c r="G15"/>
  <c r="I15"/>
  <c r="J15" s="1"/>
  <c r="K15"/>
  <c r="L15" s="1"/>
  <c r="D16"/>
  <c r="E16" s="1"/>
  <c r="G16"/>
  <c r="I16"/>
  <c r="J16" s="1"/>
  <c r="K16"/>
  <c r="L16"/>
  <c r="D17"/>
  <c r="E17" s="1"/>
  <c r="G17"/>
  <c r="I17"/>
  <c r="J17" s="1"/>
  <c r="K17"/>
  <c r="L17" s="1"/>
  <c r="B19"/>
  <c r="C19"/>
  <c r="D19"/>
  <c r="E19" s="1"/>
  <c r="F19"/>
  <c r="K19" s="1"/>
  <c r="L19" s="1"/>
  <c r="G19"/>
  <c r="H19"/>
  <c r="B21"/>
  <c r="B22"/>
  <c r="D31"/>
  <c r="E31" s="1"/>
  <c r="G31"/>
  <c r="I31"/>
  <c r="J31" s="1"/>
  <c r="K31"/>
  <c r="L31"/>
  <c r="B33"/>
  <c r="C33"/>
  <c r="F33"/>
  <c r="G33"/>
  <c r="H33"/>
  <c r="I33"/>
  <c r="J33" s="1"/>
  <c r="K33"/>
  <c r="L33" s="1"/>
  <c r="B35"/>
  <c r="B36"/>
  <c r="B37"/>
  <c r="D45"/>
  <c r="E45" s="1"/>
  <c r="G45"/>
  <c r="J45"/>
  <c r="K45"/>
  <c r="L45"/>
  <c r="D46"/>
  <c r="E46" s="1"/>
  <c r="G46"/>
  <c r="J46"/>
  <c r="K46"/>
  <c r="L46"/>
  <c r="D47"/>
  <c r="E47" s="1"/>
  <c r="G47"/>
  <c r="J47"/>
  <c r="K47"/>
  <c r="L47"/>
  <c r="D48"/>
  <c r="E48" s="1"/>
  <c r="G48"/>
  <c r="J48"/>
  <c r="K48"/>
  <c r="L48"/>
  <c r="B50"/>
  <c r="C50"/>
  <c r="D50"/>
  <c r="E50" s="1"/>
  <c r="F50"/>
  <c r="G50"/>
  <c r="H50"/>
  <c r="I50"/>
  <c r="J50" s="1"/>
  <c r="K50"/>
  <c r="L50" s="1"/>
  <c r="B52"/>
  <c r="B53"/>
  <c r="B54"/>
  <c r="D62"/>
  <c r="E62" s="1"/>
  <c r="G62"/>
  <c r="I62"/>
  <c r="J62" s="1"/>
  <c r="K62"/>
  <c r="L62" s="1"/>
  <c r="D63"/>
  <c r="E63" s="1"/>
  <c r="G63"/>
  <c r="I63"/>
  <c r="J63" s="1"/>
  <c r="K63"/>
  <c r="L63"/>
  <c r="D64"/>
  <c r="E64" s="1"/>
  <c r="G64"/>
  <c r="I64"/>
  <c r="J64" s="1"/>
  <c r="K64"/>
  <c r="L64" s="1"/>
  <c r="D65"/>
  <c r="E65" s="1"/>
  <c r="G65"/>
  <c r="I65"/>
  <c r="J65" s="1"/>
  <c r="K65"/>
  <c r="L65"/>
  <c r="B67"/>
  <c r="C67"/>
  <c r="F67"/>
  <c r="G67"/>
  <c r="H67"/>
  <c r="I67"/>
  <c r="J67" s="1"/>
  <c r="K67"/>
  <c r="L67" s="1"/>
  <c r="B69"/>
  <c r="B70"/>
  <c r="B71"/>
  <c r="D79"/>
  <c r="E79" s="1"/>
  <c r="G79"/>
  <c r="I79"/>
  <c r="J79" s="1"/>
  <c r="K79"/>
  <c r="L79" s="1"/>
  <c r="D80"/>
  <c r="E80" s="1"/>
  <c r="G80"/>
  <c r="I80"/>
  <c r="J80" s="1"/>
  <c r="K80"/>
  <c r="L80"/>
  <c r="D81"/>
  <c r="E81" s="1"/>
  <c r="G81"/>
  <c r="I81"/>
  <c r="J81" s="1"/>
  <c r="K81"/>
  <c r="L81" s="1"/>
  <c r="D82"/>
  <c r="E82" s="1"/>
  <c r="G82"/>
  <c r="I82"/>
  <c r="J82" s="1"/>
  <c r="K82"/>
  <c r="L82"/>
  <c r="B84"/>
  <c r="C84"/>
  <c r="F84"/>
  <c r="G84"/>
  <c r="H84"/>
  <c r="I84"/>
  <c r="J84" s="1"/>
  <c r="K84"/>
  <c r="L84" s="1"/>
  <c r="B86"/>
  <c r="B87"/>
  <c r="B88"/>
  <c r="D96"/>
  <c r="E96" s="1"/>
  <c r="G96"/>
  <c r="J96"/>
  <c r="K96"/>
  <c r="L96"/>
  <c r="D97"/>
  <c r="E97" s="1"/>
  <c r="G97"/>
  <c r="I97"/>
  <c r="J97" s="1"/>
  <c r="K97"/>
  <c r="L97" s="1"/>
  <c r="D98"/>
  <c r="E98" s="1"/>
  <c r="G98"/>
  <c r="I98"/>
  <c r="J98" s="1"/>
  <c r="K98"/>
  <c r="L98"/>
  <c r="D99"/>
  <c r="E99" s="1"/>
  <c r="G99"/>
  <c r="I99"/>
  <c r="J99" s="1"/>
  <c r="K99"/>
  <c r="L99" s="1"/>
  <c r="D100"/>
  <c r="E100" s="1"/>
  <c r="G100"/>
  <c r="I100"/>
  <c r="J100" s="1"/>
  <c r="K100"/>
  <c r="L100"/>
  <c r="D101"/>
  <c r="E101" s="1"/>
  <c r="G101"/>
  <c r="I101"/>
  <c r="J101" s="1"/>
  <c r="K101"/>
  <c r="L101" s="1"/>
  <c r="D102"/>
  <c r="E102" s="1"/>
  <c r="G102"/>
  <c r="I102"/>
  <c r="J102" s="1"/>
  <c r="K102"/>
  <c r="L102"/>
  <c r="D103"/>
  <c r="E103" s="1"/>
  <c r="G103"/>
  <c r="I103"/>
  <c r="J103" s="1"/>
  <c r="K103"/>
  <c r="L103" s="1"/>
  <c r="D104"/>
  <c r="G104"/>
  <c r="I104"/>
  <c r="J104" s="1"/>
  <c r="K104"/>
  <c r="L104"/>
  <c r="D105"/>
  <c r="E105" s="1"/>
  <c r="G105"/>
  <c r="I105"/>
  <c r="J105" s="1"/>
  <c r="K105"/>
  <c r="L105" s="1"/>
  <c r="D106"/>
  <c r="E106" s="1"/>
  <c r="G106"/>
  <c r="G108" s="1"/>
  <c r="I106"/>
  <c r="J106"/>
  <c r="K106"/>
  <c r="L106"/>
  <c r="B108"/>
  <c r="C108"/>
  <c r="B110" s="1"/>
  <c r="F108"/>
  <c r="B112" s="1"/>
  <c r="H108"/>
  <c r="I108"/>
  <c r="J108"/>
  <c r="K108"/>
  <c r="L108"/>
  <c r="B111"/>
  <c r="D120"/>
  <c r="E120" s="1"/>
  <c r="G120"/>
  <c r="I120"/>
  <c r="J120" s="1"/>
  <c r="K120"/>
  <c r="L120"/>
  <c r="D121"/>
  <c r="E121" s="1"/>
  <c r="G121"/>
  <c r="I121"/>
  <c r="J121" s="1"/>
  <c r="K121"/>
  <c r="L121" s="1"/>
  <c r="D122"/>
  <c r="E122" s="1"/>
  <c r="G122"/>
  <c r="I122"/>
  <c r="J122" s="1"/>
  <c r="K122"/>
  <c r="L122"/>
  <c r="D123"/>
  <c r="E123" s="1"/>
  <c r="G123"/>
  <c r="I123"/>
  <c r="J123" s="1"/>
  <c r="K123"/>
  <c r="L123" s="1"/>
  <c r="D124"/>
  <c r="E124" s="1"/>
  <c r="G124"/>
  <c r="I124"/>
  <c r="J124" s="1"/>
  <c r="K124"/>
  <c r="L124"/>
  <c r="D125"/>
  <c r="E125" s="1"/>
  <c r="G125"/>
  <c r="I125"/>
  <c r="J125" s="1"/>
  <c r="K125"/>
  <c r="L125" s="1"/>
  <c r="B127"/>
  <c r="C127"/>
  <c r="D127"/>
  <c r="E127" s="1"/>
  <c r="F127"/>
  <c r="B131" s="1"/>
  <c r="G127"/>
  <c r="H127"/>
  <c r="B129"/>
  <c r="B130"/>
  <c r="D139"/>
  <c r="E139" s="1"/>
  <c r="G139"/>
  <c r="I139"/>
  <c r="J139" s="1"/>
  <c r="K139"/>
  <c r="L139"/>
  <c r="D140"/>
  <c r="E140" s="1"/>
  <c r="G140"/>
  <c r="I140"/>
  <c r="J140" s="1"/>
  <c r="K140"/>
  <c r="L140" s="1"/>
  <c r="D141"/>
  <c r="E141" s="1"/>
  <c r="G141"/>
  <c r="I141"/>
  <c r="J141" s="1"/>
  <c r="K141"/>
  <c r="L141"/>
  <c r="D142"/>
  <c r="E142" s="1"/>
  <c r="G142"/>
  <c r="I142"/>
  <c r="J142" s="1"/>
  <c r="K142"/>
  <c r="L142" s="1"/>
  <c r="D143"/>
  <c r="E143" s="1"/>
  <c r="G143"/>
  <c r="I143"/>
  <c r="J143" s="1"/>
  <c r="K143"/>
  <c r="L143"/>
  <c r="D144"/>
  <c r="E144" s="1"/>
  <c r="G144"/>
  <c r="I144"/>
  <c r="J144" s="1"/>
  <c r="K144"/>
  <c r="L144" s="1"/>
  <c r="D145"/>
  <c r="E145" s="1"/>
  <c r="G145"/>
  <c r="I145"/>
  <c r="J145" s="1"/>
  <c r="K145"/>
  <c r="L145"/>
  <c r="B147"/>
  <c r="C147"/>
  <c r="F147"/>
  <c r="G147"/>
  <c r="H147"/>
  <c r="I147"/>
  <c r="J147" s="1"/>
  <c r="K147"/>
  <c r="L147" s="1"/>
  <c r="B149"/>
  <c r="B150"/>
  <c r="B151"/>
  <c r="D14" i="4"/>
  <c r="E14" s="1"/>
  <c r="G14"/>
  <c r="I14"/>
  <c r="J14" s="1"/>
  <c r="K14"/>
  <c r="L14" s="1"/>
  <c r="D15"/>
  <c r="E15" s="1"/>
  <c r="G15"/>
  <c r="I15"/>
  <c r="J15" s="1"/>
  <c r="K15"/>
  <c r="L15" s="1"/>
  <c r="D16"/>
  <c r="E16" s="1"/>
  <c r="G16"/>
  <c r="I16"/>
  <c r="J16" s="1"/>
  <c r="K16"/>
  <c r="L16" s="1"/>
  <c r="D17"/>
  <c r="E17" s="1"/>
  <c r="G17"/>
  <c r="I17"/>
  <c r="J17" s="1"/>
  <c r="K17"/>
  <c r="L17" s="1"/>
  <c r="D18"/>
  <c r="E18" s="1"/>
  <c r="G18"/>
  <c r="I18"/>
  <c r="J18" s="1"/>
  <c r="K18"/>
  <c r="L18" s="1"/>
  <c r="B21"/>
  <c r="C21"/>
  <c r="B23" s="1"/>
  <c r="F21"/>
  <c r="H21"/>
  <c r="B24"/>
  <c r="D34"/>
  <c r="E34" s="1"/>
  <c r="G34"/>
  <c r="I34"/>
  <c r="J34" s="1"/>
  <c r="K34"/>
  <c r="L34" s="1"/>
  <c r="D35"/>
  <c r="E35" s="1"/>
  <c r="G35"/>
  <c r="I35"/>
  <c r="J35" s="1"/>
  <c r="K35"/>
  <c r="L35" s="1"/>
  <c r="D36"/>
  <c r="E36" s="1"/>
  <c r="G36"/>
  <c r="I36"/>
  <c r="J36" s="1"/>
  <c r="K36"/>
  <c r="L36" s="1"/>
  <c r="D37"/>
  <c r="E37" s="1"/>
  <c r="G37"/>
  <c r="I37"/>
  <c r="J37" s="1"/>
  <c r="K37"/>
  <c r="L37" s="1"/>
  <c r="D38"/>
  <c r="E38" s="1"/>
  <c r="G38"/>
  <c r="I38"/>
  <c r="J38" s="1"/>
  <c r="K38"/>
  <c r="L38" s="1"/>
  <c r="B40"/>
  <c r="B43" s="1"/>
  <c r="C40"/>
  <c r="B42" s="1"/>
  <c r="E40"/>
  <c r="F40"/>
  <c r="H40"/>
  <c r="D52"/>
  <c r="E52" s="1"/>
  <c r="G52"/>
  <c r="I52"/>
  <c r="J52" s="1"/>
  <c r="K52"/>
  <c r="L52" s="1"/>
  <c r="D53"/>
  <c r="E53" s="1"/>
  <c r="G53"/>
  <c r="I53"/>
  <c r="J53" s="1"/>
  <c r="K53"/>
  <c r="L53" s="1"/>
  <c r="D54"/>
  <c r="E54" s="1"/>
  <c r="G54"/>
  <c r="I54"/>
  <c r="J54" s="1"/>
  <c r="K54"/>
  <c r="L54" s="1"/>
  <c r="D55"/>
  <c r="E55" s="1"/>
  <c r="G55"/>
  <c r="I55"/>
  <c r="J55" s="1"/>
  <c r="K55"/>
  <c r="L55" s="1"/>
  <c r="D56"/>
  <c r="E56" s="1"/>
  <c r="G56"/>
  <c r="I56"/>
  <c r="J56" s="1"/>
  <c r="K56"/>
  <c r="L56" s="1"/>
  <c r="D57"/>
  <c r="E57" s="1"/>
  <c r="G57"/>
  <c r="I57"/>
  <c r="J57" s="1"/>
  <c r="K57"/>
  <c r="L57" s="1"/>
  <c r="D58"/>
  <c r="E58" s="1"/>
  <c r="G58"/>
  <c r="I58"/>
  <c r="J58" s="1"/>
  <c r="K58"/>
  <c r="L58" s="1"/>
  <c r="B61"/>
  <c r="B64" s="1"/>
  <c r="C61"/>
  <c r="B63" s="1"/>
  <c r="F61"/>
  <c r="B65" s="1"/>
  <c r="H61"/>
  <c r="D73"/>
  <c r="E73" s="1"/>
  <c r="G73"/>
  <c r="I73"/>
  <c r="J73" s="1"/>
  <c r="K73"/>
  <c r="L73" s="1"/>
  <c r="D74"/>
  <c r="E74" s="1"/>
  <c r="G74"/>
  <c r="I74"/>
  <c r="J74" s="1"/>
  <c r="K74"/>
  <c r="L74" s="1"/>
  <c r="D75"/>
  <c r="E75" s="1"/>
  <c r="G75"/>
  <c r="I75"/>
  <c r="J75" s="1"/>
  <c r="K75"/>
  <c r="L75" s="1"/>
  <c r="D76"/>
  <c r="E76" s="1"/>
  <c r="G76"/>
  <c r="I76"/>
  <c r="J76" s="1"/>
  <c r="K76"/>
  <c r="L76" s="1"/>
  <c r="D77"/>
  <c r="E77" s="1"/>
  <c r="G77"/>
  <c r="I77"/>
  <c r="J77" s="1"/>
  <c r="K77"/>
  <c r="L77" s="1"/>
  <c r="D78"/>
  <c r="E78" s="1"/>
  <c r="G78"/>
  <c r="I78"/>
  <c r="J78" s="1"/>
  <c r="K78"/>
  <c r="L78" s="1"/>
  <c r="B81"/>
  <c r="B84" s="1"/>
  <c r="C81"/>
  <c r="B83" s="1"/>
  <c r="E81"/>
  <c r="F81"/>
  <c r="H81"/>
  <c r="K81"/>
  <c r="L81" s="1"/>
  <c r="D93"/>
  <c r="E93" s="1"/>
  <c r="G93"/>
  <c r="I93"/>
  <c r="J93" s="1"/>
  <c r="K93"/>
  <c r="L93" s="1"/>
  <c r="D94"/>
  <c r="E94" s="1"/>
  <c r="G94"/>
  <c r="I94"/>
  <c r="J94" s="1"/>
  <c r="K94"/>
  <c r="L94" s="1"/>
  <c r="D95"/>
  <c r="E95" s="1"/>
  <c r="G95"/>
  <c r="I95"/>
  <c r="J95" s="1"/>
  <c r="K95"/>
  <c r="L95" s="1"/>
  <c r="D96"/>
  <c r="E96" s="1"/>
  <c r="G96"/>
  <c r="I96"/>
  <c r="J96" s="1"/>
  <c r="K96"/>
  <c r="L96" s="1"/>
  <c r="D97"/>
  <c r="E97" s="1"/>
  <c r="G97"/>
  <c r="I97"/>
  <c r="J97" s="1"/>
  <c r="K97"/>
  <c r="L97" s="1"/>
  <c r="D98"/>
  <c r="E98" s="1"/>
  <c r="G98"/>
  <c r="I98"/>
  <c r="J98" s="1"/>
  <c r="K98"/>
  <c r="L98" s="1"/>
  <c r="B101"/>
  <c r="B104" s="1"/>
  <c r="C101"/>
  <c r="F101"/>
  <c r="G101"/>
  <c r="H101"/>
  <c r="B103"/>
  <c r="B105"/>
  <c r="D113"/>
  <c r="E113" s="1"/>
  <c r="G113"/>
  <c r="I113"/>
  <c r="J113" s="1"/>
  <c r="K113"/>
  <c r="L113" s="1"/>
  <c r="D114"/>
  <c r="E114" s="1"/>
  <c r="G114"/>
  <c r="I114"/>
  <c r="J114" s="1"/>
  <c r="K114"/>
  <c r="L114" s="1"/>
  <c r="D115"/>
  <c r="E115" s="1"/>
  <c r="G115"/>
  <c r="I115"/>
  <c r="J115" s="1"/>
  <c r="K115"/>
  <c r="L115" s="1"/>
  <c r="D116"/>
  <c r="E116" s="1"/>
  <c r="G116"/>
  <c r="I116"/>
  <c r="J116" s="1"/>
  <c r="K116"/>
  <c r="L116" s="1"/>
  <c r="D117"/>
  <c r="E117" s="1"/>
  <c r="G117"/>
  <c r="I117"/>
  <c r="J117" s="1"/>
  <c r="K117"/>
  <c r="L117" s="1"/>
  <c r="D118"/>
  <c r="E118" s="1"/>
  <c r="G118"/>
  <c r="I118"/>
  <c r="J118" s="1"/>
  <c r="K118"/>
  <c r="L118" s="1"/>
  <c r="B121"/>
  <c r="C121"/>
  <c r="B123" s="1"/>
  <c r="F121"/>
  <c r="G121"/>
  <c r="H121"/>
  <c r="K121"/>
  <c r="L121" s="1"/>
  <c r="B124"/>
  <c r="D14" i="3"/>
  <c r="E14" s="1"/>
  <c r="G14"/>
  <c r="I14"/>
  <c r="J14" s="1"/>
  <c r="K14"/>
  <c r="L14" s="1"/>
  <c r="D15"/>
  <c r="E15" s="1"/>
  <c r="G15"/>
  <c r="I15"/>
  <c r="J15" s="1"/>
  <c r="K15"/>
  <c r="L15"/>
  <c r="D16"/>
  <c r="E16" s="1"/>
  <c r="G16"/>
  <c r="I16"/>
  <c r="J16" s="1"/>
  <c r="K16"/>
  <c r="L16" s="1"/>
  <c r="D17"/>
  <c r="E17" s="1"/>
  <c r="G17"/>
  <c r="I17"/>
  <c r="J17" s="1"/>
  <c r="K17"/>
  <c r="L17"/>
  <c r="D18"/>
  <c r="E18" s="1"/>
  <c r="G18"/>
  <c r="I18"/>
  <c r="J18" s="1"/>
  <c r="K18"/>
  <c r="L18" s="1"/>
  <c r="B20"/>
  <c r="B23" s="1"/>
  <c r="C20"/>
  <c r="D20"/>
  <c r="F20"/>
  <c r="G20"/>
  <c r="H20"/>
  <c r="I20"/>
  <c r="B22"/>
  <c r="B24"/>
  <c r="D32"/>
  <c r="E32" s="1"/>
  <c r="G32"/>
  <c r="I32"/>
  <c r="J32" s="1"/>
  <c r="K32"/>
  <c r="L32" s="1"/>
  <c r="D33"/>
  <c r="E33" s="1"/>
  <c r="G33"/>
  <c r="I33"/>
  <c r="J33" s="1"/>
  <c r="K33"/>
  <c r="L33"/>
  <c r="D34"/>
  <c r="E34" s="1"/>
  <c r="G34"/>
  <c r="I34"/>
  <c r="J34" s="1"/>
  <c r="K34"/>
  <c r="L34"/>
  <c r="D35"/>
  <c r="E35" s="1"/>
  <c r="G35"/>
  <c r="I35"/>
  <c r="J35" s="1"/>
  <c r="K35"/>
  <c r="L35" s="1"/>
  <c r="B37"/>
  <c r="B40" s="1"/>
  <c r="C37"/>
  <c r="D37"/>
  <c r="F37"/>
  <c r="G37"/>
  <c r="H37"/>
  <c r="I37"/>
  <c r="B39"/>
  <c r="B41"/>
  <c r="D48"/>
  <c r="E48" s="1"/>
  <c r="G48"/>
  <c r="I48"/>
  <c r="J48" s="1"/>
  <c r="K48"/>
  <c r="L48" s="1"/>
  <c r="D49"/>
  <c r="E49" s="1"/>
  <c r="G49"/>
  <c r="I49"/>
  <c r="J49"/>
  <c r="K49"/>
  <c r="L49"/>
  <c r="D50"/>
  <c r="E50" s="1"/>
  <c r="G50"/>
  <c r="I50"/>
  <c r="J50" s="1"/>
  <c r="K50"/>
  <c r="L50" s="1"/>
  <c r="D51"/>
  <c r="E51" s="1"/>
  <c r="G51"/>
  <c r="I51"/>
  <c r="J51" s="1"/>
  <c r="K51"/>
  <c r="L51"/>
  <c r="D52"/>
  <c r="E52" s="1"/>
  <c r="G52"/>
  <c r="I52"/>
  <c r="J52" s="1"/>
  <c r="K52"/>
  <c r="L52" s="1"/>
  <c r="B54"/>
  <c r="B57" s="1"/>
  <c r="C54"/>
  <c r="C37" i="1" s="1"/>
  <c r="D54" i="3"/>
  <c r="F54"/>
  <c r="H54"/>
  <c r="I54"/>
  <c r="B58"/>
  <c r="D65"/>
  <c r="E65" s="1"/>
  <c r="G65"/>
  <c r="I65"/>
  <c r="J65" s="1"/>
  <c r="K65"/>
  <c r="L65" s="1"/>
  <c r="D66"/>
  <c r="E66" s="1"/>
  <c r="G66"/>
  <c r="I66"/>
  <c r="J66" s="1"/>
  <c r="K66"/>
  <c r="L66"/>
  <c r="D67"/>
  <c r="E67" s="1"/>
  <c r="G67"/>
  <c r="I67"/>
  <c r="J67" s="1"/>
  <c r="K67"/>
  <c r="L67" s="1"/>
  <c r="B69"/>
  <c r="B72" s="1"/>
  <c r="C69"/>
  <c r="D69"/>
  <c r="F69"/>
  <c r="G69"/>
  <c r="H69"/>
  <c r="I69"/>
  <c r="B71"/>
  <c r="B73"/>
  <c r="D80"/>
  <c r="E80" s="1"/>
  <c r="G80"/>
  <c r="I80"/>
  <c r="J80" s="1"/>
  <c r="K80"/>
  <c r="L80" s="1"/>
  <c r="D81"/>
  <c r="E81" s="1"/>
  <c r="G81"/>
  <c r="I81"/>
  <c r="J81" s="1"/>
  <c r="K81"/>
  <c r="L81"/>
  <c r="D82"/>
  <c r="E82" s="1"/>
  <c r="G82"/>
  <c r="I82"/>
  <c r="J82" s="1"/>
  <c r="K82"/>
  <c r="L82" s="1"/>
  <c r="D83"/>
  <c r="E83" s="1"/>
  <c r="G83"/>
  <c r="I83"/>
  <c r="J83" s="1"/>
  <c r="K83"/>
  <c r="L83"/>
  <c r="D84"/>
  <c r="E84" s="1"/>
  <c r="G84"/>
  <c r="I84"/>
  <c r="J84" s="1"/>
  <c r="K84"/>
  <c r="L84" s="1"/>
  <c r="B86"/>
  <c r="B89" s="1"/>
  <c r="C86"/>
  <c r="D86"/>
  <c r="F86"/>
  <c r="G86"/>
  <c r="H86"/>
  <c r="I86"/>
  <c r="B88"/>
  <c r="B90"/>
  <c r="D97"/>
  <c r="E97" s="1"/>
  <c r="G97"/>
  <c r="I97"/>
  <c r="J97" s="1"/>
  <c r="K97"/>
  <c r="L97" s="1"/>
  <c r="D98"/>
  <c r="E98" s="1"/>
  <c r="G98"/>
  <c r="I98"/>
  <c r="J98" s="1"/>
  <c r="K98"/>
  <c r="L98"/>
  <c r="D99"/>
  <c r="E99" s="1"/>
  <c r="G99"/>
  <c r="I99"/>
  <c r="J99" s="1"/>
  <c r="K99"/>
  <c r="L99" s="1"/>
  <c r="D100"/>
  <c r="E100" s="1"/>
  <c r="G100"/>
  <c r="I100"/>
  <c r="J100" s="1"/>
  <c r="K100"/>
  <c r="L100"/>
  <c r="B102"/>
  <c r="C102"/>
  <c r="B104" s="1"/>
  <c r="F102"/>
  <c r="B106" s="1"/>
  <c r="F40" i="1" s="1"/>
  <c r="H102" i="3"/>
  <c r="K102"/>
  <c r="B105"/>
  <c r="D113"/>
  <c r="E113" s="1"/>
  <c r="G113"/>
  <c r="I113"/>
  <c r="J113" s="1"/>
  <c r="K113"/>
  <c r="L113"/>
  <c r="D114"/>
  <c r="E114" s="1"/>
  <c r="G114"/>
  <c r="I114"/>
  <c r="J114" s="1"/>
  <c r="K114"/>
  <c r="L114" s="1"/>
  <c r="D115"/>
  <c r="E115" s="1"/>
  <c r="G115"/>
  <c r="I115"/>
  <c r="J115" s="1"/>
  <c r="K115"/>
  <c r="L115"/>
  <c r="D116"/>
  <c r="E116" s="1"/>
  <c r="G116"/>
  <c r="I116"/>
  <c r="J116" s="1"/>
  <c r="K116"/>
  <c r="L116" s="1"/>
  <c r="D117"/>
  <c r="E117" s="1"/>
  <c r="G117"/>
  <c r="I117"/>
  <c r="J117" s="1"/>
  <c r="K117"/>
  <c r="L117"/>
  <c r="D118"/>
  <c r="E118" s="1"/>
  <c r="G118"/>
  <c r="I118"/>
  <c r="J118" s="1"/>
  <c r="K118"/>
  <c r="L118" s="1"/>
  <c r="B120"/>
  <c r="B123" s="1"/>
  <c r="C120"/>
  <c r="D120"/>
  <c r="F120"/>
  <c r="G120"/>
  <c r="H120"/>
  <c r="I120"/>
  <c r="B122"/>
  <c r="B124"/>
  <c r="D131"/>
  <c r="E131" s="1"/>
  <c r="G131"/>
  <c r="I131"/>
  <c r="J131" s="1"/>
  <c r="K131"/>
  <c r="L131" s="1"/>
  <c r="D132"/>
  <c r="E132" s="1"/>
  <c r="G132"/>
  <c r="I132"/>
  <c r="J132" s="1"/>
  <c r="K132"/>
  <c r="L132"/>
  <c r="D133"/>
  <c r="E133" s="1"/>
  <c r="G133"/>
  <c r="I133"/>
  <c r="J133" s="1"/>
  <c r="K133"/>
  <c r="L133" s="1"/>
  <c r="D134"/>
  <c r="E134" s="1"/>
  <c r="G134"/>
  <c r="I134"/>
  <c r="J134" s="1"/>
  <c r="K134"/>
  <c r="L134"/>
  <c r="D135"/>
  <c r="E135" s="1"/>
  <c r="G135"/>
  <c r="I135"/>
  <c r="J135" s="1"/>
  <c r="K135"/>
  <c r="L135" s="1"/>
  <c r="B137"/>
  <c r="B140" s="1"/>
  <c r="C137"/>
  <c r="D137"/>
  <c r="F137"/>
  <c r="G137"/>
  <c r="H137"/>
  <c r="I137"/>
  <c r="B139"/>
  <c r="B141"/>
  <c r="D148"/>
  <c r="E148" s="1"/>
  <c r="G148"/>
  <c r="I148"/>
  <c r="J148" s="1"/>
  <c r="K148"/>
  <c r="L148" s="1"/>
  <c r="D149"/>
  <c r="E149" s="1"/>
  <c r="G149"/>
  <c r="I149"/>
  <c r="J149" s="1"/>
  <c r="K149"/>
  <c r="L149"/>
  <c r="D150"/>
  <c r="E150" s="1"/>
  <c r="G150"/>
  <c r="I150"/>
  <c r="J150" s="1"/>
  <c r="K150"/>
  <c r="L150" s="1"/>
  <c r="D151"/>
  <c r="E151" s="1"/>
  <c r="G151"/>
  <c r="I151"/>
  <c r="J151" s="1"/>
  <c r="K151"/>
  <c r="L151"/>
  <c r="D152"/>
  <c r="E152" s="1"/>
  <c r="G152"/>
  <c r="I152"/>
  <c r="J152" s="1"/>
  <c r="K152"/>
  <c r="L152" s="1"/>
  <c r="B154"/>
  <c r="B157" s="1"/>
  <c r="C154"/>
  <c r="D154"/>
  <c r="F154"/>
  <c r="G154"/>
  <c r="H154"/>
  <c r="I154"/>
  <c r="B156"/>
  <c r="B158"/>
  <c r="J8" i="2"/>
  <c r="E9"/>
  <c r="F9" s="1"/>
  <c r="H9"/>
  <c r="J9"/>
  <c r="K9" s="1"/>
  <c r="L9"/>
  <c r="M9"/>
  <c r="E10"/>
  <c r="F10" s="1"/>
  <c r="H10"/>
  <c r="J10"/>
  <c r="K10" s="1"/>
  <c r="L10"/>
  <c r="M10" s="1"/>
  <c r="E11"/>
  <c r="F11" s="1"/>
  <c r="H11"/>
  <c r="J11"/>
  <c r="K11" s="1"/>
  <c r="L11"/>
  <c r="M11"/>
  <c r="E12"/>
  <c r="F12" s="1"/>
  <c r="H12"/>
  <c r="J12"/>
  <c r="K12" s="1"/>
  <c r="L12"/>
  <c r="M12" s="1"/>
  <c r="E13"/>
  <c r="F13" s="1"/>
  <c r="H13"/>
  <c r="J13"/>
  <c r="K13" s="1"/>
  <c r="L13"/>
  <c r="M13"/>
  <c r="E14"/>
  <c r="F14" s="1"/>
  <c r="H14"/>
  <c r="J14"/>
  <c r="K14" s="1"/>
  <c r="L14"/>
  <c r="M14" s="1"/>
  <c r="E15"/>
  <c r="F15" s="1"/>
  <c r="H15"/>
  <c r="J15"/>
  <c r="K15" s="1"/>
  <c r="L15"/>
  <c r="M15"/>
  <c r="E16"/>
  <c r="F16" s="1"/>
  <c r="H16"/>
  <c r="J16"/>
  <c r="K16" s="1"/>
  <c r="L16"/>
  <c r="M16" s="1"/>
  <c r="E17"/>
  <c r="F17" s="1"/>
  <c r="H17"/>
  <c r="J17"/>
  <c r="K17" s="1"/>
  <c r="L17"/>
  <c r="M17"/>
  <c r="E18"/>
  <c r="F18" s="1"/>
  <c r="H18"/>
  <c r="J18"/>
  <c r="K18" s="1"/>
  <c r="L18"/>
  <c r="M18" s="1"/>
  <c r="E19"/>
  <c r="F19" s="1"/>
  <c r="H19"/>
  <c r="J19"/>
  <c r="K19" s="1"/>
  <c r="L19"/>
  <c r="M19"/>
  <c r="E20"/>
  <c r="F20" s="1"/>
  <c r="H20"/>
  <c r="J20"/>
  <c r="K20" s="1"/>
  <c r="L20"/>
  <c r="M20" s="1"/>
  <c r="E21"/>
  <c r="F21" s="1"/>
  <c r="H21"/>
  <c r="J21"/>
  <c r="K21" s="1"/>
  <c r="L21"/>
  <c r="M21"/>
  <c r="C23"/>
  <c r="D23"/>
  <c r="G23"/>
  <c r="I23"/>
  <c r="C26"/>
  <c r="E36"/>
  <c r="H36"/>
  <c r="H38" s="1"/>
  <c r="J36"/>
  <c r="K36"/>
  <c r="L36"/>
  <c r="M36"/>
  <c r="C38"/>
  <c r="D38"/>
  <c r="C40" s="1"/>
  <c r="G38"/>
  <c r="I38"/>
  <c r="J38"/>
  <c r="L38"/>
  <c r="C41"/>
  <c r="B6" i="1"/>
  <c r="B7"/>
  <c r="C7"/>
  <c r="D7" s="1"/>
  <c r="E7" s="1"/>
  <c r="B10"/>
  <c r="C10"/>
  <c r="B11"/>
  <c r="C11"/>
  <c r="B12"/>
  <c r="C12"/>
  <c r="D12" s="1"/>
  <c r="E12" s="1"/>
  <c r="F12"/>
  <c r="B13"/>
  <c r="C13"/>
  <c r="F13"/>
  <c r="B14"/>
  <c r="C14"/>
  <c r="D14" s="1"/>
  <c r="E14" s="1"/>
  <c r="B15"/>
  <c r="C15"/>
  <c r="B18"/>
  <c r="C18"/>
  <c r="D18" s="1"/>
  <c r="E18" s="1"/>
  <c r="F18"/>
  <c r="B19"/>
  <c r="C19"/>
  <c r="D19" s="1"/>
  <c r="E19" s="1"/>
  <c r="F19"/>
  <c r="I19"/>
  <c r="J19" s="1"/>
  <c r="B20"/>
  <c r="C20"/>
  <c r="D20" s="1"/>
  <c r="E20" s="1"/>
  <c r="F20"/>
  <c r="B21"/>
  <c r="C21"/>
  <c r="D21" s="1"/>
  <c r="E21" s="1"/>
  <c r="F21"/>
  <c r="I21"/>
  <c r="J21" s="1"/>
  <c r="B22"/>
  <c r="C22"/>
  <c r="D22" s="1"/>
  <c r="E22" s="1"/>
  <c r="F22"/>
  <c r="B25"/>
  <c r="C25"/>
  <c r="D25" s="1"/>
  <c r="E25" s="1"/>
  <c r="F25"/>
  <c r="I25"/>
  <c r="J25" s="1"/>
  <c r="B26"/>
  <c r="C26"/>
  <c r="F26"/>
  <c r="B27"/>
  <c r="C27"/>
  <c r="D27" s="1"/>
  <c r="E27" s="1"/>
  <c r="F27"/>
  <c r="I27"/>
  <c r="J27" s="1"/>
  <c r="B28"/>
  <c r="C28"/>
  <c r="D28" s="1"/>
  <c r="E28" s="1"/>
  <c r="F28"/>
  <c r="B29"/>
  <c r="C29"/>
  <c r="D29" s="1"/>
  <c r="E29" s="1"/>
  <c r="F29"/>
  <c r="I29"/>
  <c r="J29" s="1"/>
  <c r="B30"/>
  <c r="C30"/>
  <c r="D30" s="1"/>
  <c r="E30" s="1"/>
  <c r="F30"/>
  <c r="B31"/>
  <c r="C31"/>
  <c r="D31" s="1"/>
  <c r="E31" s="1"/>
  <c r="B32"/>
  <c r="C32"/>
  <c r="D32" s="1"/>
  <c r="E32" s="1"/>
  <c r="F32"/>
  <c r="B35"/>
  <c r="C35"/>
  <c r="D35" s="1"/>
  <c r="E35" s="1"/>
  <c r="F35"/>
  <c r="B36"/>
  <c r="C36"/>
  <c r="D36" s="1"/>
  <c r="E36" s="1"/>
  <c r="F36"/>
  <c r="I36"/>
  <c r="J36" s="1"/>
  <c r="B37"/>
  <c r="F37"/>
  <c r="B38"/>
  <c r="C38"/>
  <c r="D38" s="1"/>
  <c r="E38" s="1"/>
  <c r="F38"/>
  <c r="I38"/>
  <c r="J38" s="1"/>
  <c r="B39"/>
  <c r="C39"/>
  <c r="F39"/>
  <c r="B40"/>
  <c r="C40"/>
  <c r="D40" s="1"/>
  <c r="E40" s="1"/>
  <c r="B41"/>
  <c r="C41"/>
  <c r="F41"/>
  <c r="B42"/>
  <c r="C42"/>
  <c r="F42"/>
  <c r="I42"/>
  <c r="J42" s="1"/>
  <c r="B43"/>
  <c r="C43"/>
  <c r="D43" s="1"/>
  <c r="E43" s="1"/>
  <c r="F43"/>
  <c r="G42" l="1"/>
  <c r="H42" s="1"/>
  <c r="G21"/>
  <c r="H21" s="1"/>
  <c r="G19"/>
  <c r="H19" s="1"/>
  <c r="D26"/>
  <c r="E26" s="1"/>
  <c r="G27"/>
  <c r="H27" s="1"/>
  <c r="G32"/>
  <c r="H32" s="1"/>
  <c r="G25"/>
  <c r="H25" s="1"/>
  <c r="G13"/>
  <c r="H13" s="1"/>
  <c r="G43"/>
  <c r="H43" s="1"/>
  <c r="G41"/>
  <c r="H41" s="1"/>
  <c r="D41"/>
  <c r="E41" s="1"/>
  <c r="G102" i="3"/>
  <c r="G39" i="1"/>
  <c r="H39" s="1"/>
  <c r="D39"/>
  <c r="E39" s="1"/>
  <c r="G38"/>
  <c r="H38" s="1"/>
  <c r="B56" i="3"/>
  <c r="G54"/>
  <c r="G37" i="1"/>
  <c r="H37" s="1"/>
  <c r="D37"/>
  <c r="E37" s="1"/>
  <c r="G36"/>
  <c r="H36" s="1"/>
  <c r="G35"/>
  <c r="H35" s="1"/>
  <c r="R26" i="7"/>
  <c r="N26"/>
  <c r="K123"/>
  <c r="J48"/>
  <c r="J13"/>
  <c r="R108"/>
  <c r="R100"/>
  <c r="R45"/>
  <c r="R113"/>
  <c r="R104"/>
  <c r="R86"/>
  <c r="R35"/>
  <c r="R64"/>
  <c r="R63"/>
  <c r="R21"/>
  <c r="R112"/>
  <c r="R111"/>
  <c r="R107"/>
  <c r="R106"/>
  <c r="R103"/>
  <c r="R102"/>
  <c r="R99"/>
  <c r="R98"/>
  <c r="R82"/>
  <c r="R39"/>
  <c r="R31"/>
  <c r="R114"/>
  <c r="R110"/>
  <c r="R105"/>
  <c r="R101"/>
  <c r="R121" s="1"/>
  <c r="R95"/>
  <c r="R90"/>
  <c r="R85"/>
  <c r="R84"/>
  <c r="R67"/>
  <c r="R66"/>
  <c r="R25"/>
  <c r="R17"/>
  <c r="J68"/>
  <c r="R89"/>
  <c r="R44"/>
  <c r="R43"/>
  <c r="R42"/>
  <c r="R41"/>
  <c r="R38"/>
  <c r="R37"/>
  <c r="R34"/>
  <c r="R33"/>
  <c r="R30"/>
  <c r="R29"/>
  <c r="R24"/>
  <c r="R23"/>
  <c r="R20"/>
  <c r="R19"/>
  <c r="R16"/>
  <c r="R15"/>
  <c r="R40"/>
  <c r="R36"/>
  <c r="R32"/>
  <c r="R28"/>
  <c r="R22"/>
  <c r="R18"/>
  <c r="R94"/>
  <c r="R88"/>
  <c r="M96"/>
  <c r="N96" s="1"/>
  <c r="R91"/>
  <c r="R87"/>
  <c r="R83"/>
  <c r="R96" s="1"/>
  <c r="M68"/>
  <c r="N68" s="1"/>
  <c r="R65"/>
  <c r="R61"/>
  <c r="R57"/>
  <c r="R68" s="1"/>
  <c r="R47"/>
  <c r="J96"/>
  <c r="J80"/>
  <c r="R73"/>
  <c r="R75" s="1"/>
  <c r="D10" i="1"/>
  <c r="E10" s="1"/>
  <c r="I81" i="4"/>
  <c r="J81" s="1"/>
  <c r="B85"/>
  <c r="F14" i="1" s="1"/>
  <c r="D21" i="4"/>
  <c r="E21" s="1"/>
  <c r="I13" i="1"/>
  <c r="J13" s="1"/>
  <c r="G81" i="4"/>
  <c r="G21"/>
  <c r="B125"/>
  <c r="F15" i="1" s="1"/>
  <c r="I101" i="4"/>
  <c r="J101" s="1"/>
  <c r="B44"/>
  <c r="F11" i="1" s="1"/>
  <c r="G11" s="1"/>
  <c r="H11" s="1"/>
  <c r="I15"/>
  <c r="J15" s="1"/>
  <c r="G15"/>
  <c r="H15" s="1"/>
  <c r="G61" i="4"/>
  <c r="D15" i="1"/>
  <c r="E15" s="1"/>
  <c r="D13"/>
  <c r="E13" s="1"/>
  <c r="D11"/>
  <c r="E11" s="1"/>
  <c r="I121" i="4"/>
  <c r="J121" s="1"/>
  <c r="K101"/>
  <c r="L101" s="1"/>
  <c r="D61"/>
  <c r="E61" s="1"/>
  <c r="G40"/>
  <c r="B25"/>
  <c r="F10" i="1" s="1"/>
  <c r="G29"/>
  <c r="H29" s="1"/>
  <c r="G40"/>
  <c r="H40" s="1"/>
  <c r="I40"/>
  <c r="J40" s="1"/>
  <c r="I43"/>
  <c r="J43" s="1"/>
  <c r="D42"/>
  <c r="E42" s="1"/>
  <c r="I41"/>
  <c r="J41" s="1"/>
  <c r="I39"/>
  <c r="J39" s="1"/>
  <c r="I37"/>
  <c r="J37" s="1"/>
  <c r="I35"/>
  <c r="J35" s="1"/>
  <c r="G30"/>
  <c r="H30" s="1"/>
  <c r="I30"/>
  <c r="J30" s="1"/>
  <c r="G28"/>
  <c r="H28" s="1"/>
  <c r="I28"/>
  <c r="J28" s="1"/>
  <c r="G26"/>
  <c r="H26" s="1"/>
  <c r="I26"/>
  <c r="J26" s="1"/>
  <c r="G22"/>
  <c r="H22" s="1"/>
  <c r="I22"/>
  <c r="J22" s="1"/>
  <c r="G20"/>
  <c r="H20" s="1"/>
  <c r="I20"/>
  <c r="J20" s="1"/>
  <c r="G18"/>
  <c r="H18" s="1"/>
  <c r="I18"/>
  <c r="J18" s="1"/>
  <c r="G14"/>
  <c r="H14" s="1"/>
  <c r="I14"/>
  <c r="J14" s="1"/>
  <c r="G12"/>
  <c r="H12" s="1"/>
  <c r="I12"/>
  <c r="J12" s="1"/>
  <c r="G10"/>
  <c r="H10" s="1"/>
  <c r="I10"/>
  <c r="J10" s="1"/>
  <c r="C42" i="2"/>
  <c r="F7" i="1" s="1"/>
  <c r="F36" i="2"/>
  <c r="E38"/>
  <c r="L23"/>
  <c r="C27"/>
  <c r="F6" i="1" s="1"/>
  <c r="I32"/>
  <c r="J32" s="1"/>
  <c r="C25" i="2"/>
  <c r="C6" i="1"/>
  <c r="D6" s="1"/>
  <c r="E6" s="1"/>
  <c r="H23" i="2"/>
  <c r="J23"/>
  <c r="E23"/>
  <c r="K154" i="3"/>
  <c r="K137"/>
  <c r="K120"/>
  <c r="I102"/>
  <c r="D102"/>
  <c r="K86"/>
  <c r="K69"/>
  <c r="K54"/>
  <c r="K37"/>
  <c r="K20"/>
  <c r="D121" i="4"/>
  <c r="E121" s="1"/>
  <c r="D101"/>
  <c r="E101" s="1"/>
  <c r="K61"/>
  <c r="L61" s="1"/>
  <c r="I61"/>
  <c r="J61" s="1"/>
  <c r="K40"/>
  <c r="L40" s="1"/>
  <c r="I40"/>
  <c r="J40" s="1"/>
  <c r="K21"/>
  <c r="L21" s="1"/>
  <c r="I21"/>
  <c r="J21" s="1"/>
  <c r="D147" i="5"/>
  <c r="E147" s="1"/>
  <c r="K127"/>
  <c r="L127" s="1"/>
  <c r="I127"/>
  <c r="J127" s="1"/>
  <c r="E104"/>
  <c r="D108"/>
  <c r="E108" s="1"/>
  <c r="M121" i="7"/>
  <c r="D84" i="5"/>
  <c r="E84" s="1"/>
  <c r="D67"/>
  <c r="E67" s="1"/>
  <c r="D33"/>
  <c r="E33" s="1"/>
  <c r="B23"/>
  <c r="F31" i="1" s="1"/>
  <c r="I19" i="5"/>
  <c r="J19" s="1"/>
  <c r="K62" i="6"/>
  <c r="L62" s="1"/>
  <c r="I62"/>
  <c r="J62" s="1"/>
  <c r="K47"/>
  <c r="L47" s="1"/>
  <c r="I47"/>
  <c r="J47" s="1"/>
  <c r="J123" i="7" l="1"/>
  <c r="R48"/>
  <c r="I11" i="1"/>
  <c r="J11" s="1"/>
  <c r="G31"/>
  <c r="H31" s="1"/>
  <c r="I31"/>
  <c r="J31" s="1"/>
  <c r="N121" i="7"/>
  <c r="M123"/>
  <c r="G6" i="1"/>
  <c r="H6" s="1"/>
  <c r="I6"/>
  <c r="J6" s="1"/>
  <c r="G7"/>
  <c r="H7" s="1"/>
  <c r="I7"/>
  <c r="J7" s="1"/>
  <c r="R123" i="7" l="1"/>
  <c r="N123"/>
</calcChain>
</file>

<file path=xl/sharedStrings.xml><?xml version="1.0" encoding="utf-8"?>
<sst xmlns="http://schemas.openxmlformats.org/spreadsheetml/2006/main" count="1495" uniqueCount="344">
  <si>
    <t>COUNTY</t>
  </si>
  <si>
    <t xml:space="preserve">TOTAL </t>
  </si>
  <si>
    <t>ESTIMATED</t>
  </si>
  <si>
    <t>DIFFERENCE</t>
  </si>
  <si>
    <t>LEVY</t>
  </si>
  <si>
    <t>ABSTRACT</t>
  </si>
  <si>
    <t>BUDGET LEVY</t>
  </si>
  <si>
    <t>General</t>
  </si>
  <si>
    <t>Lease Rental Payment</t>
  </si>
  <si>
    <t>Health</t>
  </si>
  <si>
    <t>Park &amp; Recreation</t>
  </si>
  <si>
    <t>CCD</t>
  </si>
  <si>
    <t>TOTALS</t>
  </si>
  <si>
    <t>Taxes Collected (June &amp; Dec Total)</t>
  </si>
  <si>
    <t>Township General</t>
  </si>
  <si>
    <t>Township Assistance</t>
  </si>
  <si>
    <t>Cum Fire</t>
  </si>
  <si>
    <t>Debt Service</t>
  </si>
  <si>
    <t xml:space="preserve">Cum Fire </t>
  </si>
  <si>
    <t>Fire Bldg Debt</t>
  </si>
  <si>
    <t>Recreation</t>
  </si>
  <si>
    <t>Fire Equip Debt</t>
  </si>
  <si>
    <t>CARMEL CLAY SCHOOLS</t>
  </si>
  <si>
    <t>School Pension Debt</t>
  </si>
  <si>
    <t>Capital Projects</t>
  </si>
  <si>
    <t>Transportation</t>
  </si>
  <si>
    <t>Bus Replacement</t>
  </si>
  <si>
    <t>HAMILTON HEIGHTS SCHOOLS</t>
  </si>
  <si>
    <t>HAMILTON SOUTHEASTERN SCHOOLS</t>
  </si>
  <si>
    <t>School Pension Fund</t>
  </si>
  <si>
    <t>NOBLESVILLE SCHOOLS</t>
  </si>
  <si>
    <t>WESTFIELD SCHOOLS</t>
  </si>
  <si>
    <t xml:space="preserve"> </t>
  </si>
  <si>
    <t>MVH</t>
  </si>
  <si>
    <t>Cum Sewer</t>
  </si>
  <si>
    <t>NOBLESVILLE</t>
  </si>
  <si>
    <t>Thoroughfare Bond</t>
  </si>
  <si>
    <t>Cum Fire Special</t>
  </si>
  <si>
    <t>Bond #2--GO Bond</t>
  </si>
  <si>
    <t>ARCADIA</t>
  </si>
  <si>
    <t>CARMEL</t>
  </si>
  <si>
    <t>ATLANTA</t>
  </si>
  <si>
    <t>CICERO</t>
  </si>
  <si>
    <t>SHERIDAN</t>
  </si>
  <si>
    <t>Library General</t>
  </si>
  <si>
    <t>Lease Rental</t>
  </si>
  <si>
    <t>CARMEL CLAY LIBRARY</t>
  </si>
  <si>
    <t xml:space="preserve">Lease Rental </t>
  </si>
  <si>
    <t>SHERIDAN LIBRARY</t>
  </si>
  <si>
    <t>WESTFIELD LIBRARY</t>
  </si>
  <si>
    <t xml:space="preserve">Lease Rental Payment </t>
  </si>
  <si>
    <t>FUND</t>
  </si>
  <si>
    <t>NUMBER</t>
  </si>
  <si>
    <t>CERTIFIED</t>
  </si>
  <si>
    <t>December</t>
  </si>
  <si>
    <t xml:space="preserve">Total </t>
  </si>
  <si>
    <t>Refunds</t>
  </si>
  <si>
    <t>Actual Yearly</t>
  </si>
  <si>
    <t>Settlement</t>
  </si>
  <si>
    <t>Deducted</t>
  </si>
  <si>
    <t>Distribution</t>
  </si>
  <si>
    <t>County TIF</t>
  </si>
  <si>
    <t>96th Street TIF</t>
  </si>
  <si>
    <t>146th St. Ramps East</t>
  </si>
  <si>
    <t>146th St. Ramps West</t>
  </si>
  <si>
    <t>Westfield Village Park</t>
  </si>
  <si>
    <t>Carmel TIF</t>
  </si>
  <si>
    <t>Amended 126th St. Expansion</t>
  </si>
  <si>
    <t>Amended 126th St.</t>
  </si>
  <si>
    <t>Carmel City Center</t>
  </si>
  <si>
    <t>Carmel City Center Amendment</t>
  </si>
  <si>
    <t>Carmel Merchants Square</t>
  </si>
  <si>
    <t>Hazel Dell North</t>
  </si>
  <si>
    <t>Hazel Dell South-Carmel</t>
  </si>
  <si>
    <t>Merchants Pointe</t>
  </si>
  <si>
    <t>North Illinois Street</t>
  </si>
  <si>
    <t>N. Illinois St. Expansion-Carmel</t>
  </si>
  <si>
    <t>Old Meridian Expansion</t>
  </si>
  <si>
    <t>Noblesville TIF</t>
  </si>
  <si>
    <t>Corporate Campus East--Nob FC</t>
  </si>
  <si>
    <t>Corporate Campus West--FC</t>
  </si>
  <si>
    <t>Corporate Campus West--Nob City</t>
  </si>
  <si>
    <t>Corporate Campus West--Nob FC</t>
  </si>
  <si>
    <t>Corporate Campus West--Nob SE</t>
  </si>
  <si>
    <t>Corporate Campus West--Nob Wayne</t>
  </si>
  <si>
    <t>Noblesville Commerce Park</t>
  </si>
  <si>
    <t>Stoney Creek East--Nob City</t>
  </si>
  <si>
    <t>Stoney Creek East--Nob Twp.</t>
  </si>
  <si>
    <t>Sheridan TIF</t>
  </si>
  <si>
    <t>Sheridan Industrial Park</t>
  </si>
  <si>
    <t>Storm Sewer Bond</t>
  </si>
  <si>
    <t>Bond #3</t>
  </si>
  <si>
    <t>Schools</t>
  </si>
  <si>
    <t>REGULAR TIF DIST</t>
  </si>
  <si>
    <t xml:space="preserve">Old Meridian </t>
  </si>
  <si>
    <t>Parkwood East</t>
  </si>
  <si>
    <t>Parkwood Crossing</t>
  </si>
  <si>
    <t>Hazel Dell Rd--Nob City</t>
  </si>
  <si>
    <t>Total TIF Settlement Distribution</t>
  </si>
  <si>
    <t>County Total</t>
  </si>
  <si>
    <t>Carmel Total</t>
  </si>
  <si>
    <t>Noblesville Total</t>
  </si>
  <si>
    <t>Sheridan Total</t>
  </si>
  <si>
    <t xml:space="preserve">SHERIDAN COMMUNITY SCHOOLS </t>
  </si>
  <si>
    <t xml:space="preserve">2006 Merchants Pointe </t>
  </si>
  <si>
    <t>Southwest Cicero TIF</t>
  </si>
  <si>
    <t>Cicero Total</t>
  </si>
  <si>
    <t>Carmel Downtown EDA 1</t>
  </si>
  <si>
    <t>Carmel Downtown EDA 2</t>
  </si>
  <si>
    <t>Amended Illinois Street</t>
  </si>
  <si>
    <t>Carmel Drive</t>
  </si>
  <si>
    <t>CRC Parcel #12</t>
  </si>
  <si>
    <t>Gramercy</t>
  </si>
  <si>
    <t>Lauth-Walker</t>
  </si>
  <si>
    <t>Old Methodist</t>
  </si>
  <si>
    <t>Old Town Shoppes</t>
  </si>
  <si>
    <t>(Sec 3 Abstract Totals)</t>
  </si>
  <si>
    <t>(Sec 4 Abstract Totals)</t>
  </si>
  <si>
    <t>("Cert. Levy" on Bud Ord)</t>
  </si>
  <si>
    <t>(Sec 2 Abst totals at bottom)</t>
  </si>
  <si>
    <t>Use Guide Sheet (Cheat Sheet)</t>
  </si>
  <si>
    <t>To know which taxsets to add together for the units</t>
  </si>
  <si>
    <t>See folder for instructions</t>
  </si>
  <si>
    <t>such as adding adams and sheridan for school, library</t>
  </si>
  <si>
    <t>twp general &amp; twp assistance shares with sheridan, etc.</t>
  </si>
  <si>
    <t>Corp Bond #2</t>
  </si>
  <si>
    <t>West Clay EDA</t>
  </si>
  <si>
    <t>Corporate Campus East--Wayne</t>
  </si>
  <si>
    <t>Hazel Dell Rd--Nob City- 2006</t>
  </si>
  <si>
    <t>Town Center EDA- Sub Area 1</t>
  </si>
  <si>
    <t>Industrial Park 2004 Expansion</t>
  </si>
  <si>
    <t>St Rd 47/Mule Barn Road</t>
  </si>
  <si>
    <t>Cicero TIF</t>
  </si>
  <si>
    <t>Westfield TIF</t>
  </si>
  <si>
    <t>Westfield East Side EDA</t>
  </si>
  <si>
    <t>Westfield Total</t>
  </si>
  <si>
    <t>Fishers TIF</t>
  </si>
  <si>
    <t>National City TAA</t>
  </si>
  <si>
    <t>Budget Levy</t>
  </si>
  <si>
    <t>Certified Budget Levy</t>
  </si>
  <si>
    <t>Abstract Levy</t>
  </si>
  <si>
    <t xml:space="preserve">Abstract </t>
  </si>
  <si>
    <t>Abstract</t>
  </si>
  <si>
    <t>Solid Waste Abstract Levy</t>
  </si>
  <si>
    <t>Carmel Clay</t>
  </si>
  <si>
    <t>Hamilton Heights</t>
  </si>
  <si>
    <t>Hamilton Southeastern</t>
  </si>
  <si>
    <t>Noblesville</t>
  </si>
  <si>
    <t>Sheridan Community</t>
  </si>
  <si>
    <t>Westfield Washington</t>
  </si>
  <si>
    <t>Libraries</t>
  </si>
  <si>
    <t>Hamilton East</t>
  </si>
  <si>
    <t>Hamilton North</t>
  </si>
  <si>
    <t>Sheridan</t>
  </si>
  <si>
    <t>Westfield</t>
  </si>
  <si>
    <t>Cities</t>
  </si>
  <si>
    <t>Carmel</t>
  </si>
  <si>
    <t>Fishers</t>
  </si>
  <si>
    <t>Atlanta</t>
  </si>
  <si>
    <t>Arcadia</t>
  </si>
  <si>
    <t>Cicero</t>
  </si>
  <si>
    <t>County</t>
  </si>
  <si>
    <t>Solid Waste</t>
  </si>
  <si>
    <t>Collections</t>
  </si>
  <si>
    <t>Difference</t>
  </si>
  <si>
    <t>Townships</t>
  </si>
  <si>
    <t>Adams</t>
  </si>
  <si>
    <t>Clay</t>
  </si>
  <si>
    <t>Delaware</t>
  </si>
  <si>
    <t>Fall Creek</t>
  </si>
  <si>
    <t>Jackson</t>
  </si>
  <si>
    <t>Washington</t>
  </si>
  <si>
    <t>Wayne</t>
  </si>
  <si>
    <t>White River</t>
  </si>
  <si>
    <t>WESTFIELD</t>
  </si>
  <si>
    <t>Fire</t>
  </si>
  <si>
    <t>Debt Payment</t>
  </si>
  <si>
    <t>Bond #2</t>
  </si>
  <si>
    <t>Southeast Cicero TIF</t>
  </si>
  <si>
    <t>Corporate Campus East- FC</t>
  </si>
  <si>
    <t>Corporat Campus East--Nob Wayne</t>
  </si>
  <si>
    <t>Coporate Campus West-- Nob Twp</t>
  </si>
  <si>
    <t>Webster--Adams Twp</t>
  </si>
  <si>
    <t>Westfield East Side 2007 Expansion</t>
  </si>
  <si>
    <t>Westfield East Side 2007 Expansion- Wash</t>
  </si>
  <si>
    <t xml:space="preserve">Thompson TIF </t>
  </si>
  <si>
    <t>Lurie TIF</t>
  </si>
  <si>
    <t>Aurora 1--Westfield</t>
  </si>
  <si>
    <t>Aurora 2--Westfield</t>
  </si>
  <si>
    <t>Crosspoint</t>
  </si>
  <si>
    <t>Eagletown 09A</t>
  </si>
  <si>
    <t>Eagletown - Westfield</t>
  </si>
  <si>
    <t>Saxony</t>
  </si>
  <si>
    <t>Shops at Geist Pointe</t>
  </si>
  <si>
    <t>SMC Allocation Area</t>
  </si>
  <si>
    <t>St Vincent EDA</t>
  </si>
  <si>
    <t>Webster--Sheridan</t>
  </si>
  <si>
    <t>2015 Reassessment</t>
  </si>
  <si>
    <t>Fire Equipment Debt</t>
  </si>
  <si>
    <t>Emergency Fire Loan</t>
  </si>
  <si>
    <t>*Exempt from Circuit Breaker</t>
  </si>
  <si>
    <t xml:space="preserve">Arts District Lofts &amp; Shoppes </t>
  </si>
  <si>
    <t>Legacy</t>
  </si>
  <si>
    <t>Clarian</t>
  </si>
  <si>
    <t xml:space="preserve">Town </t>
  </si>
  <si>
    <t>Village Center</t>
  </si>
  <si>
    <t>Collections vs</t>
  </si>
  <si>
    <t>Abstract %</t>
  </si>
  <si>
    <t>of Difference</t>
  </si>
  <si>
    <t xml:space="preserve">Budget </t>
  </si>
  <si>
    <t xml:space="preserve">Collections vs </t>
  </si>
  <si>
    <t xml:space="preserve">Budget % </t>
  </si>
  <si>
    <t>Abstract Levy vs</t>
  </si>
  <si>
    <t>Budget Levy %</t>
  </si>
  <si>
    <t xml:space="preserve">Certified </t>
  </si>
  <si>
    <t>COLLECTIONS</t>
  </si>
  <si>
    <t>VS ABSTRACT</t>
  </si>
  <si>
    <t>VS ABSTRACT %</t>
  </si>
  <si>
    <t>OF DIFFERENCE</t>
  </si>
  <si>
    <t xml:space="preserve">COLLECTIONS </t>
  </si>
  <si>
    <t>VS BUDGET</t>
  </si>
  <si>
    <t>VS BUDGET %</t>
  </si>
  <si>
    <t xml:space="preserve">ABSTRACT VS </t>
  </si>
  <si>
    <t>BUDGET LEVY %</t>
  </si>
  <si>
    <t>SETTLEMENT</t>
  </si>
  <si>
    <t xml:space="preserve">JUNE </t>
  </si>
  <si>
    <t xml:space="preserve">DECEMBER </t>
  </si>
  <si>
    <t>DECEMBER</t>
  </si>
  <si>
    <t>PROPERTY TAX COLLECTIONS</t>
  </si>
  <si>
    <t>SOLID WASTE MANAGEMENT</t>
  </si>
  <si>
    <t>Solid Waste Certified Budget Levy</t>
  </si>
  <si>
    <t>County Abstract Levy</t>
  </si>
  <si>
    <t>County Certified Budget Levy</t>
  </si>
  <si>
    <t xml:space="preserve">ADAMS TWP </t>
  </si>
  <si>
    <t xml:space="preserve">CLAY TWP </t>
  </si>
  <si>
    <t xml:space="preserve">DELAWARE TWP </t>
  </si>
  <si>
    <t xml:space="preserve">FALL CREEK TWP </t>
  </si>
  <si>
    <t xml:space="preserve">JACKSON TWP </t>
  </si>
  <si>
    <t xml:space="preserve">NOBLESVILLE TWP </t>
  </si>
  <si>
    <t xml:space="preserve">WASHINGTON TWP </t>
  </si>
  <si>
    <t xml:space="preserve">WAYNE TWP </t>
  </si>
  <si>
    <t xml:space="preserve">WHITE RIVER TWP </t>
  </si>
  <si>
    <t>FISHERS</t>
  </si>
  <si>
    <t>HAMILTON EAST LIBRARY</t>
  </si>
  <si>
    <t>HAMILTON NORTH LIBRARY</t>
  </si>
  <si>
    <t>HC Public Bldg Corp 2008 1st Mortg</t>
  </si>
  <si>
    <t xml:space="preserve">2002 GO Bonds/2002 B Animal Control </t>
  </si>
  <si>
    <t>Cum Court House</t>
  </si>
  <si>
    <t xml:space="preserve">Co Major Bridge </t>
  </si>
  <si>
    <t xml:space="preserve">Juvenile Detention Lease Fund </t>
  </si>
  <si>
    <t xml:space="preserve">2011 Park District Refunding Bond </t>
  </si>
  <si>
    <t xml:space="preserve">2009 Park Bond Debt Service Fund </t>
  </si>
  <si>
    <t>SP Fire Territory Gen</t>
  </si>
  <si>
    <t>June</t>
  </si>
  <si>
    <t xml:space="preserve">116th Street Centre </t>
  </si>
  <si>
    <t xml:space="preserve">Meridian &amp; Main </t>
  </si>
  <si>
    <t xml:space="preserve">Commons </t>
  </si>
  <si>
    <t>Fishers Automotive EDA</t>
  </si>
  <si>
    <t>State Road 37</t>
  </si>
  <si>
    <t>Billing</t>
  </si>
  <si>
    <t xml:space="preserve">Total Year </t>
  </si>
  <si>
    <t xml:space="preserve">Collections </t>
  </si>
  <si>
    <t>% to Billing</t>
  </si>
  <si>
    <t xml:space="preserve">Estimated </t>
  </si>
  <si>
    <t>Due December</t>
  </si>
  <si>
    <t>All exempt parcels now</t>
  </si>
  <si>
    <t xml:space="preserve">Settlement </t>
  </si>
  <si>
    <t>June Stlmnt</t>
  </si>
  <si>
    <t>School Referendum</t>
  </si>
  <si>
    <t>excluded from TIF</t>
  </si>
  <si>
    <t>Approximate</t>
  </si>
  <si>
    <t xml:space="preserve">County </t>
  </si>
  <si>
    <t xml:space="preserve">Fund </t>
  </si>
  <si>
    <t>Number</t>
  </si>
  <si>
    <t>Bond Payments</t>
  </si>
  <si>
    <t>from June Stlmnt</t>
  </si>
  <si>
    <t>from Dec Stlmnt</t>
  </si>
  <si>
    <t>revised for dist (2nd)</t>
  </si>
  <si>
    <t>Dec Stlmnt</t>
  </si>
  <si>
    <t xml:space="preserve">Refunds </t>
  </si>
  <si>
    <t>Yearly</t>
  </si>
  <si>
    <t>Township Receipts</t>
  </si>
  <si>
    <t>General Property Taxes</t>
  </si>
  <si>
    <t>June Settlement</t>
  </si>
  <si>
    <t>December Settlement</t>
  </si>
  <si>
    <t>License Excise</t>
  </si>
  <si>
    <t>*School Referendum Post 09</t>
  </si>
  <si>
    <t>*Referendum Debt Post09</t>
  </si>
  <si>
    <t>*School Referendum Post09</t>
  </si>
  <si>
    <t>*Referendum Debt Fund Post09</t>
  </si>
  <si>
    <t>Southeast Cicero Expansion</t>
  </si>
  <si>
    <t>Grand Junction Westfield</t>
  </si>
  <si>
    <t>Grand Junction Westfield Expansion</t>
  </si>
  <si>
    <t>Mainstreet</t>
  </si>
  <si>
    <t>Grand Junction 09A Expansion</t>
  </si>
  <si>
    <t xml:space="preserve">Britton Park </t>
  </si>
  <si>
    <t>Downtown Delaware</t>
  </si>
  <si>
    <t>State Road 37 Expansion</t>
  </si>
  <si>
    <t>Riverplace</t>
  </si>
  <si>
    <t>Downtown Fishers</t>
  </si>
  <si>
    <t>Old Town</t>
  </si>
  <si>
    <t>Downtown Fishers FC</t>
  </si>
  <si>
    <t>SPRING CVET</t>
  </si>
  <si>
    <t>FALL CVET</t>
  </si>
  <si>
    <t>SPRING FIT</t>
  </si>
  <si>
    <t>FALL FIT</t>
  </si>
  <si>
    <t>COIT</t>
  </si>
  <si>
    <t>Westfield East Side - Wash Twp</t>
  </si>
  <si>
    <t>Fishers Tech Park</t>
  </si>
  <si>
    <t>*does not include</t>
  </si>
  <si>
    <t>delinquencies</t>
  </si>
  <si>
    <t>Gross Tax</t>
  </si>
  <si>
    <t>Collections Summary 2013 pay 2014</t>
  </si>
  <si>
    <t>DO NOT DELETE…INFORMATION FLOWS FROM OTHER TABS</t>
  </si>
  <si>
    <t>Quietus</t>
  </si>
  <si>
    <t>4598.4509.0000.R108</t>
  </si>
  <si>
    <t>4599.4614.0000.R108</t>
  </si>
  <si>
    <t>4596.4616.0000.R108</t>
  </si>
  <si>
    <t>4597.4505.0000.R108</t>
  </si>
  <si>
    <t>4595.4401.0000.R108</t>
  </si>
  <si>
    <t>TIF Distribution 2013 pay 2014</t>
  </si>
  <si>
    <t>Emer Fire Loan</t>
  </si>
  <si>
    <t>Cum Park &amp; Rec</t>
  </si>
  <si>
    <t>Redevelopment Bond</t>
  </si>
  <si>
    <t>School Referendum Post09</t>
  </si>
  <si>
    <t>Circuit Breaker</t>
  </si>
  <si>
    <t>Referendum</t>
  </si>
  <si>
    <t xml:space="preserve">Excluded </t>
  </si>
  <si>
    <t>from TIF</t>
  </si>
  <si>
    <t>Total Year</t>
  </si>
  <si>
    <t>Net Tax</t>
  </si>
  <si>
    <t>Lantern Commons</t>
  </si>
  <si>
    <t>Lantern Commons 2008 Expansion</t>
  </si>
  <si>
    <t>116th Fall Creek</t>
  </si>
  <si>
    <t>Allisonville Corridor-Delaware Twp</t>
  </si>
  <si>
    <t>Fishers Tech Park Expansion</t>
  </si>
  <si>
    <t>Allisonville Corridor-Fishers</t>
  </si>
  <si>
    <t>Riverplace Expansion</t>
  </si>
  <si>
    <t>Meridian &amp; Main Ind Spine Group</t>
  </si>
  <si>
    <t>116th St Fishers FC</t>
  </si>
  <si>
    <t>Not final:  waiting</t>
  </si>
  <si>
    <t>for adjusted rates</t>
  </si>
  <si>
    <t>Captured AV</t>
  </si>
  <si>
    <t>(as of 4/17/2014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</si>
</sst>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.000%"/>
  </numFmts>
  <fonts count="30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8"/>
      <name val="Arial"/>
      <family val="2"/>
    </font>
    <font>
      <b/>
      <u val="singleAccounting"/>
      <sz val="10"/>
      <name val="Arial"/>
      <family val="2"/>
    </font>
    <font>
      <b/>
      <u/>
      <sz val="18"/>
      <name val="Arial"/>
      <family val="2"/>
    </font>
    <font>
      <b/>
      <u val="singleAccounting"/>
      <sz val="1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 val="singleAccounting"/>
      <sz val="18"/>
      <color indexed="10"/>
      <name val="Arial"/>
      <family val="2"/>
    </font>
    <font>
      <b/>
      <u/>
      <sz val="18"/>
      <color indexed="10"/>
      <name val="Arial"/>
      <family val="2"/>
    </font>
    <font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indexed="14"/>
      <name val="Arial"/>
      <family val="2"/>
    </font>
    <font>
      <b/>
      <sz val="10"/>
      <color indexed="60"/>
      <name val="Arial"/>
      <family val="2"/>
    </font>
    <font>
      <b/>
      <sz val="10"/>
      <color indexed="40"/>
      <name val="Arial"/>
      <family val="2"/>
    </font>
    <font>
      <sz val="10"/>
      <color indexed="10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8"/>
      <name val="Arial"/>
      <family val="2"/>
    </font>
    <font>
      <b/>
      <sz val="10"/>
      <color indexed="17"/>
      <name val="Arial"/>
      <family val="2"/>
    </font>
    <font>
      <b/>
      <sz val="10"/>
      <color indexed="14"/>
      <name val="Arial"/>
      <family val="2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2"/>
      <color indexed="17"/>
      <name val="Arial"/>
      <family val="2"/>
    </font>
    <font>
      <b/>
      <u/>
      <sz val="10"/>
      <color indexed="10"/>
      <name val="Arial"/>
      <family val="2"/>
    </font>
    <font>
      <b/>
      <u/>
      <sz val="10"/>
      <color indexed="14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8">
    <xf numFmtId="0" fontId="0" fillId="0" borderId="0" xfId="0"/>
    <xf numFmtId="43" fontId="0" fillId="0" borderId="0" xfId="1" applyFont="1"/>
    <xf numFmtId="164" fontId="0" fillId="0" borderId="0" xfId="1" applyNumberFormat="1" applyFont="1"/>
    <xf numFmtId="10" fontId="0" fillId="0" borderId="0" xfId="2" applyNumberFormat="1" applyFont="1"/>
    <xf numFmtId="165" fontId="0" fillId="0" borderId="0" xfId="2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2" fillId="0" borderId="0" xfId="1" applyNumberFormat="1" applyFont="1"/>
    <xf numFmtId="43" fontId="2" fillId="0" borderId="0" xfId="1" applyFont="1"/>
    <xf numFmtId="10" fontId="2" fillId="0" borderId="0" xfId="2" applyNumberFormat="1" applyFont="1"/>
    <xf numFmtId="0" fontId="4" fillId="0" borderId="0" xfId="0" applyFont="1"/>
    <xf numFmtId="0" fontId="3" fillId="0" borderId="0" xfId="0" applyFont="1"/>
    <xf numFmtId="43" fontId="0" fillId="0" borderId="0" xfId="0" applyNumberFormat="1"/>
    <xf numFmtId="164" fontId="0" fillId="0" borderId="0" xfId="0" applyNumberFormat="1"/>
    <xf numFmtId="165" fontId="2" fillId="0" borderId="0" xfId="2" applyNumberFormat="1" applyFont="1"/>
    <xf numFmtId="43" fontId="4" fillId="0" borderId="0" xfId="1" applyFont="1"/>
    <xf numFmtId="43" fontId="2" fillId="0" borderId="0" xfId="1" applyFont="1" applyAlignment="1">
      <alignment horizontal="center"/>
    </xf>
    <xf numFmtId="43" fontId="3" fillId="0" borderId="0" xfId="1" applyFont="1" applyAlignment="1">
      <alignment horizontal="center"/>
    </xf>
    <xf numFmtId="10" fontId="4" fillId="0" borderId="0" xfId="2" applyNumberFormat="1" applyFont="1"/>
    <xf numFmtId="10" fontId="2" fillId="0" borderId="0" xfId="2" applyNumberFormat="1" applyFont="1" applyAlignment="1">
      <alignment horizontal="center"/>
    </xf>
    <xf numFmtId="10" fontId="3" fillId="0" borderId="0" xfId="2" applyNumberFormat="1" applyFont="1" applyAlignment="1">
      <alignment horizontal="center"/>
    </xf>
    <xf numFmtId="0" fontId="0" fillId="0" borderId="0" xfId="0" applyAlignment="1">
      <alignment horizontal="center"/>
    </xf>
    <xf numFmtId="43" fontId="2" fillId="0" borderId="0" xfId="1" applyNumberFormat="1" applyFont="1"/>
    <xf numFmtId="43" fontId="5" fillId="0" borderId="0" xfId="1" applyFont="1" applyAlignment="1">
      <alignment horizontal="center"/>
    </xf>
    <xf numFmtId="0" fontId="6" fillId="0" borderId="0" xfId="0" applyFont="1"/>
    <xf numFmtId="43" fontId="2" fillId="0" borderId="0" xfId="0" applyNumberFormat="1" applyFont="1"/>
    <xf numFmtId="43" fontId="7" fillId="0" borderId="0" xfId="1" applyFont="1"/>
    <xf numFmtId="165" fontId="2" fillId="0" borderId="0" xfId="2" applyNumberFormat="1" applyFont="1" applyAlignment="1">
      <alignment horizontal="center"/>
    </xf>
    <xf numFmtId="164" fontId="0" fillId="0" borderId="0" xfId="1" applyNumberFormat="1" applyFont="1" applyAlignment="1">
      <alignment horizontal="center"/>
    </xf>
    <xf numFmtId="39" fontId="0" fillId="0" borderId="0" xfId="0" applyNumberFormat="1"/>
    <xf numFmtId="0" fontId="9" fillId="0" borderId="0" xfId="0" applyFont="1"/>
    <xf numFmtId="43" fontId="9" fillId="0" borderId="0" xfId="1" applyFont="1" applyAlignment="1"/>
    <xf numFmtId="43" fontId="9" fillId="0" borderId="0" xfId="1" applyFont="1"/>
    <xf numFmtId="43" fontId="10" fillId="0" borderId="0" xfId="1" applyFont="1" applyAlignment="1">
      <alignment horizontal="center"/>
    </xf>
    <xf numFmtId="10" fontId="9" fillId="0" borderId="0" xfId="2" applyNumberFormat="1" applyFont="1"/>
    <xf numFmtId="43" fontId="11" fillId="0" borderId="0" xfId="1" applyFont="1"/>
    <xf numFmtId="0" fontId="12" fillId="0" borderId="0" xfId="0" applyFont="1"/>
    <xf numFmtId="0" fontId="13" fillId="0" borderId="0" xfId="0" applyFont="1"/>
    <xf numFmtId="14" fontId="15" fillId="0" borderId="0" xfId="1" applyNumberFormat="1" applyFont="1" applyAlignment="1">
      <alignment horizontal="center"/>
    </xf>
    <xf numFmtId="14" fontId="16" fillId="0" borderId="0" xfId="0" applyNumberFormat="1" applyFont="1" applyAlignment="1">
      <alignment horizontal="center"/>
    </xf>
    <xf numFmtId="14" fontId="17" fillId="0" borderId="0" xfId="0" applyNumberFormat="1" applyFont="1" applyAlignment="1">
      <alignment horizontal="center"/>
    </xf>
    <xf numFmtId="43" fontId="10" fillId="0" borderId="0" xfId="1" applyFont="1"/>
    <xf numFmtId="43" fontId="18" fillId="0" borderId="0" xfId="1" applyFont="1" applyAlignment="1">
      <alignment horizontal="center"/>
    </xf>
    <xf numFmtId="43" fontId="9" fillId="0" borderId="0" xfId="1" applyFont="1" applyAlignment="1">
      <alignment horizontal="center"/>
    </xf>
    <xf numFmtId="14" fontId="19" fillId="0" borderId="0" xfId="1" applyNumberFormat="1" applyFont="1" applyAlignment="1">
      <alignment horizontal="center"/>
    </xf>
    <xf numFmtId="14" fontId="20" fillId="0" borderId="0" xfId="0" applyNumberFormat="1" applyFont="1" applyAlignment="1">
      <alignment horizontal="center"/>
    </xf>
    <xf numFmtId="14" fontId="22" fillId="0" borderId="0" xfId="0" applyNumberFormat="1" applyFont="1" applyAlignment="1">
      <alignment horizontal="center"/>
    </xf>
    <xf numFmtId="2" fontId="0" fillId="0" borderId="0" xfId="2" applyNumberFormat="1" applyFont="1"/>
    <xf numFmtId="2" fontId="2" fillId="0" borderId="0" xfId="2" applyNumberFormat="1" applyFont="1"/>
    <xf numFmtId="14" fontId="10" fillId="0" borderId="0" xfId="1" applyNumberFormat="1" applyFont="1" applyAlignment="1">
      <alignment horizontal="center"/>
    </xf>
    <xf numFmtId="14" fontId="23" fillId="0" borderId="0" xfId="1" applyNumberFormat="1" applyFont="1" applyAlignment="1">
      <alignment horizontal="center"/>
    </xf>
    <xf numFmtId="14" fontId="23" fillId="0" borderId="0" xfId="0" applyNumberFormat="1" applyFont="1" applyAlignment="1">
      <alignment horizontal="center"/>
    </xf>
    <xf numFmtId="164" fontId="2" fillId="0" borderId="0" xfId="1" applyNumberFormat="1" applyFont="1" applyAlignment="1">
      <alignment horizontal="center"/>
    </xf>
    <xf numFmtId="164" fontId="3" fillId="0" borderId="0" xfId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0" fillId="0" borderId="0" xfId="2" applyNumberFormat="1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10" fontId="0" fillId="0" borderId="0" xfId="0" applyNumberFormat="1"/>
    <xf numFmtId="4" fontId="9" fillId="0" borderId="0" xfId="0" applyNumberFormat="1" applyFont="1" applyAlignment="1">
      <alignment horizontal="center"/>
    </xf>
    <xf numFmtId="4" fontId="0" fillId="0" borderId="0" xfId="0" applyNumberFormat="1"/>
    <xf numFmtId="4" fontId="2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Fill="1"/>
    <xf numFmtId="43" fontId="18" fillId="0" borderId="0" xfId="1" applyFont="1" applyFill="1" applyAlignment="1">
      <alignment horizontal="center"/>
    </xf>
    <xf numFmtId="43" fontId="0" fillId="0" borderId="0" xfId="1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4" fontId="10" fillId="0" borderId="0" xfId="1" applyNumberFormat="1" applyFont="1" applyFill="1" applyAlignment="1">
      <alignment horizontal="center"/>
    </xf>
    <xf numFmtId="43" fontId="2" fillId="0" borderId="0" xfId="1" applyFont="1" applyFill="1"/>
    <xf numFmtId="0" fontId="4" fillId="0" borderId="0" xfId="0" applyFont="1" applyFill="1"/>
    <xf numFmtId="43" fontId="1" fillId="0" borderId="0" xfId="1" applyFont="1" applyFill="1"/>
    <xf numFmtId="0" fontId="13" fillId="0" borderId="0" xfId="0" applyFont="1" applyFill="1"/>
    <xf numFmtId="43" fontId="4" fillId="0" borderId="0" xfId="1" applyFont="1" applyFill="1"/>
    <xf numFmtId="14" fontId="10" fillId="0" borderId="0" xfId="0" applyNumberFormat="1" applyFont="1" applyFill="1" applyAlignment="1">
      <alignment horizontal="center"/>
    </xf>
    <xf numFmtId="43" fontId="9" fillId="0" borderId="0" xfId="1" applyFont="1" applyFill="1" applyAlignment="1">
      <alignment horizontal="center"/>
    </xf>
    <xf numFmtId="14" fontId="27" fillId="0" borderId="0" xfId="0" applyNumberFormat="1" applyFont="1" applyFill="1" applyAlignment="1">
      <alignment horizontal="center"/>
    </xf>
    <xf numFmtId="43" fontId="9" fillId="0" borderId="0" xfId="1" applyFont="1" applyFill="1"/>
    <xf numFmtId="43" fontId="2" fillId="0" borderId="0" xfId="1" applyFont="1" applyFill="1" applyAlignment="1">
      <alignment horizontal="center"/>
    </xf>
    <xf numFmtId="43" fontId="3" fillId="0" borderId="0" xfId="1" applyFont="1" applyFill="1" applyAlignment="1">
      <alignment horizontal="center"/>
    </xf>
    <xf numFmtId="14" fontId="14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43" fontId="0" fillId="0" borderId="0" xfId="0" applyNumberFormat="1" applyFill="1"/>
    <xf numFmtId="9" fontId="0" fillId="0" borderId="0" xfId="1" applyNumberFormat="1" applyFont="1" applyFill="1" applyAlignment="1">
      <alignment horizontal="center"/>
    </xf>
    <xf numFmtId="10" fontId="0" fillId="0" borderId="0" xfId="0" applyNumberFormat="1" applyFill="1"/>
    <xf numFmtId="14" fontId="28" fillId="0" borderId="0" xfId="1" applyNumberFormat="1" applyFont="1" applyAlignment="1">
      <alignment horizontal="center"/>
    </xf>
    <xf numFmtId="0" fontId="18" fillId="0" borderId="0" xfId="0" applyFont="1"/>
    <xf numFmtId="164" fontId="9" fillId="0" borderId="0" xfId="0" applyNumberFormat="1" applyFont="1"/>
    <xf numFmtId="164" fontId="7" fillId="0" borderId="0" xfId="1" applyNumberFormat="1" applyFont="1"/>
    <xf numFmtId="164" fontId="2" fillId="0" borderId="0" xfId="0" applyNumberFormat="1" applyFont="1"/>
    <xf numFmtId="164" fontId="9" fillId="0" borderId="0" xfId="1" applyNumberFormat="1" applyFont="1"/>
    <xf numFmtId="164" fontId="4" fillId="0" borderId="0" xfId="1" applyNumberFormat="1" applyFont="1"/>
    <xf numFmtId="10" fontId="9" fillId="0" borderId="0" xfId="0" applyNumberFormat="1" applyFont="1"/>
    <xf numFmtId="10" fontId="2" fillId="0" borderId="0" xfId="0" applyNumberFormat="1" applyFont="1" applyAlignment="1">
      <alignment horizontal="center"/>
    </xf>
    <xf numFmtId="10" fontId="2" fillId="0" borderId="0" xfId="1" applyNumberFormat="1" applyFont="1"/>
    <xf numFmtId="0" fontId="3" fillId="2" borderId="0" xfId="0" applyFont="1" applyFill="1"/>
    <xf numFmtId="43" fontId="0" fillId="2" borderId="0" xfId="0" applyNumberFormat="1" applyFill="1"/>
    <xf numFmtId="9" fontId="0" fillId="2" borderId="0" xfId="1" applyNumberFormat="1" applyFont="1" applyFill="1" applyAlignment="1">
      <alignment horizontal="center"/>
    </xf>
    <xf numFmtId="43" fontId="0" fillId="2" borderId="0" xfId="1" applyFont="1" applyFill="1"/>
    <xf numFmtId="10" fontId="0" fillId="2" borderId="0" xfId="0" applyNumberFormat="1" applyFill="1"/>
    <xf numFmtId="43" fontId="2" fillId="2" borderId="0" xfId="0" applyNumberFormat="1" applyFont="1" applyFill="1"/>
    <xf numFmtId="0" fontId="3" fillId="0" borderId="0" xfId="0" applyFont="1" applyFill="1"/>
    <xf numFmtId="0" fontId="8" fillId="0" borderId="0" xfId="0" applyFont="1" applyFill="1" applyAlignment="1">
      <alignment horizontal="left"/>
    </xf>
    <xf numFmtId="43" fontId="8" fillId="0" borderId="0" xfId="0" applyNumberFormat="1" applyFont="1" applyFill="1" applyAlignment="1">
      <alignment horizontal="left"/>
    </xf>
    <xf numFmtId="43" fontId="8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3" fontId="2" fillId="0" borderId="0" xfId="0" applyNumberFormat="1" applyFont="1" applyFill="1"/>
    <xf numFmtId="9" fontId="2" fillId="0" borderId="0" xfId="1" applyNumberFormat="1" applyFont="1" applyFill="1" applyAlignment="1">
      <alignment horizontal="center"/>
    </xf>
    <xf numFmtId="10" fontId="2" fillId="0" borderId="0" xfId="0" applyNumberFormat="1" applyFont="1" applyFill="1"/>
    <xf numFmtId="0" fontId="0" fillId="2" borderId="0" xfId="0" applyFill="1"/>
    <xf numFmtId="14" fontId="29" fillId="0" borderId="0" xfId="0" applyNumberFormat="1" applyFont="1" applyFill="1" applyAlignment="1">
      <alignment horizontal="center"/>
    </xf>
    <xf numFmtId="9" fontId="0" fillId="0" borderId="0" xfId="0" applyNumberFormat="1" applyFill="1" applyAlignment="1">
      <alignment horizontal="center"/>
    </xf>
    <xf numFmtId="43" fontId="18" fillId="0" borderId="0" xfId="0" applyNumberFormat="1" applyFont="1" applyFill="1"/>
    <xf numFmtId="9" fontId="3" fillId="0" borderId="0" xfId="0" applyNumberFormat="1" applyFont="1" applyFill="1" applyAlignment="1">
      <alignment horizontal="center"/>
    </xf>
    <xf numFmtId="43" fontId="2" fillId="0" borderId="0" xfId="0" applyNumberFormat="1" applyFont="1" applyFill="1" applyAlignment="1">
      <alignment horizontal="center"/>
    </xf>
    <xf numFmtId="9" fontId="2" fillId="0" borderId="0" xfId="0" applyNumberFormat="1" applyFont="1" applyFill="1" applyAlignment="1">
      <alignment horizontal="center"/>
    </xf>
    <xf numFmtId="43" fontId="3" fillId="0" borderId="0" xfId="0" applyNumberFormat="1" applyFont="1" applyFill="1" applyAlignment="1">
      <alignment horizontal="center"/>
    </xf>
    <xf numFmtId="43" fontId="3" fillId="0" borderId="0" xfId="0" applyNumberFormat="1" applyFont="1" applyFill="1"/>
    <xf numFmtId="9" fontId="14" fillId="0" borderId="0" xfId="0" applyNumberFormat="1" applyFont="1" applyFill="1" applyAlignment="1">
      <alignment horizontal="center"/>
    </xf>
    <xf numFmtId="14" fontId="23" fillId="0" borderId="0" xfId="1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43" fontId="1" fillId="0" borderId="0" xfId="0" applyNumberFormat="1" applyFont="1" applyFill="1"/>
    <xf numFmtId="0" fontId="8" fillId="0" borderId="0" xfId="0" applyFont="1" applyFill="1"/>
    <xf numFmtId="43" fontId="2" fillId="0" borderId="0" xfId="0" applyNumberFormat="1" applyFont="1" applyFill="1" applyAlignment="1">
      <alignment horizontal="right"/>
    </xf>
    <xf numFmtId="43" fontId="8" fillId="0" borderId="0" xfId="1" applyFont="1" applyFill="1"/>
    <xf numFmtId="10" fontId="8" fillId="0" borderId="0" xfId="0" applyNumberFormat="1" applyFont="1" applyFill="1"/>
    <xf numFmtId="43" fontId="10" fillId="0" borderId="0" xfId="0" applyNumberFormat="1" applyFont="1" applyFill="1"/>
    <xf numFmtId="0" fontId="10" fillId="0" borderId="0" xfId="0" applyFont="1" applyFill="1"/>
    <xf numFmtId="0" fontId="22" fillId="0" borderId="0" xfId="0" applyFont="1" applyFill="1"/>
    <xf numFmtId="0" fontId="8" fillId="0" borderId="0" xfId="0" applyFont="1" applyFill="1" applyAlignment="1">
      <alignment horizontal="right"/>
    </xf>
    <xf numFmtId="43" fontId="8" fillId="0" borderId="0" xfId="0" applyNumberFormat="1" applyFont="1" applyFill="1" applyAlignment="1">
      <alignment horizontal="right"/>
    </xf>
    <xf numFmtId="164" fontId="0" fillId="0" borderId="0" xfId="0" applyNumberFormat="1" applyFill="1"/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0" fillId="0" borderId="0" xfId="0" applyNumberForma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left"/>
    </xf>
    <xf numFmtId="164" fontId="8" fillId="0" borderId="0" xfId="0" applyNumberFormat="1" applyFont="1" applyFill="1" applyAlignment="1">
      <alignment horizontal="right"/>
    </xf>
    <xf numFmtId="164" fontId="2" fillId="0" borderId="0" xfId="0" applyNumberFormat="1" applyFont="1" applyFill="1"/>
    <xf numFmtId="164" fontId="0" fillId="2" borderId="0" xfId="0" applyNumberForma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50" Type="http://schemas.openxmlformats.org/officeDocument/2006/relationships/revisionLog" Target="revisionLog1.xml"/><Relationship Id="rId49" Type="http://schemas.openxmlformats.org/officeDocument/2006/relationships/revisionLog" Target="revisionLog11.xml"/></Relationships>
</file>

<file path=xl/revisions/revisionHeaders.xml><?xml version="1.0" encoding="utf-8"?>
<headers xmlns="http://schemas.openxmlformats.org/spreadsheetml/2006/main" xmlns:r="http://schemas.openxmlformats.org/officeDocument/2006/relationships" guid="{9D5C7849-5B5D-4A21-B2F0-8AF9A2A29782}" diskRevisions="1" revisionId="7507" version="4">
  <header guid="{C98BF19F-1858-4DD2-BC1D-E43CBFB0D21E}" dateTime="2014-06-04T09:59:37" maxSheetId="9" userName="HP Authorized Customer" r:id="rId49">
    <sheetIdMap count="8">
      <sheetId val="1"/>
      <sheetId val="2"/>
      <sheetId val="3"/>
      <sheetId val="4"/>
      <sheetId val="5"/>
      <sheetId val="6"/>
      <sheetId val="7"/>
      <sheetId val="8"/>
    </sheetIdMap>
  </header>
  <header guid="{9D5C7849-5B5D-4A21-B2F0-8AF9A2A29782}" dateTime="2014-06-04T17:19:54" maxSheetId="9" userName="HP Authorized Customer" r:id="rId50">
    <sheetIdMap count="8">
      <sheetId val="1"/>
      <sheetId val="2"/>
      <sheetId val="3"/>
      <sheetId val="4"/>
      <sheetId val="5"/>
      <sheetId val="6"/>
      <sheetId val="7"/>
      <sheetId val="8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4781F7F1-9988-4D24-AB2D-328FFC50039B}" action="delete"/>
  <rcv guid="{4781F7F1-9988-4D24-AB2D-328FFC50039B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v guid="{4781F7F1-9988-4D24-AB2D-328FFC50039B}" action="delete"/>
  <rcv guid="{4781F7F1-9988-4D24-AB2D-328FFC50039B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.bin"/><Relationship Id="rId3" Type="http://schemas.openxmlformats.org/officeDocument/2006/relationships/printerSettings" Target="../printerSettings/printerSettings9.bin"/><Relationship Id="rId7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Relationship Id="rId9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3.bin"/><Relationship Id="rId3" Type="http://schemas.openxmlformats.org/officeDocument/2006/relationships/printerSettings" Target="../printerSettings/printerSettings18.bin"/><Relationship Id="rId7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6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Relationship Id="rId9" Type="http://schemas.openxmlformats.org/officeDocument/2006/relationships/printerSettings" Target="../printerSettings/printerSettings24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Relationship Id="rId9" Type="http://schemas.openxmlformats.org/officeDocument/2006/relationships/printerSettings" Target="../printerSettings/printerSettings3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8.bin"/><Relationship Id="rId4" Type="http://schemas.openxmlformats.org/officeDocument/2006/relationships/printerSettings" Target="../printerSettings/printerSettings37.bin"/><Relationship Id="rId9" Type="http://schemas.openxmlformats.org/officeDocument/2006/relationships/printerSettings" Target="../printerSettings/printerSettings4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0.bin"/><Relationship Id="rId3" Type="http://schemas.openxmlformats.org/officeDocument/2006/relationships/printerSettings" Target="../printerSettings/printerSettings45.bin"/><Relationship Id="rId7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Relationship Id="rId9" Type="http://schemas.openxmlformats.org/officeDocument/2006/relationships/printerSettings" Target="../printerSettings/printerSettings51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9.bin"/><Relationship Id="rId3" Type="http://schemas.openxmlformats.org/officeDocument/2006/relationships/printerSettings" Target="../printerSettings/printerSettings54.bin"/><Relationship Id="rId7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Relationship Id="rId6" Type="http://schemas.openxmlformats.org/officeDocument/2006/relationships/printerSettings" Target="../printerSettings/printerSettings57.bin"/><Relationship Id="rId5" Type="http://schemas.openxmlformats.org/officeDocument/2006/relationships/printerSettings" Target="../printerSettings/printerSettings56.bin"/><Relationship Id="rId4" Type="http://schemas.openxmlformats.org/officeDocument/2006/relationships/printerSettings" Target="../printerSettings/printerSettings55.bin"/><Relationship Id="rId9" Type="http://schemas.openxmlformats.org/officeDocument/2006/relationships/printerSettings" Target="../printerSettings/printerSettings60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6"/>
  <sheetViews>
    <sheetView zoomScaleNormal="100" workbookViewId="0">
      <selection activeCell="E53" sqref="E53"/>
    </sheetView>
  </sheetViews>
  <sheetFormatPr defaultRowHeight="12.75"/>
  <cols>
    <col min="1" max="1" width="20.140625" bestFit="1" customWidth="1"/>
    <col min="2" max="3" width="15" style="2" customWidth="1"/>
    <col min="4" max="4" width="16.42578125" style="2" customWidth="1"/>
    <col min="5" max="5" width="16.28515625" style="2" customWidth="1"/>
    <col min="6" max="6" width="15" style="2" customWidth="1"/>
    <col min="7" max="7" width="15.5703125" style="14" bestFit="1" customWidth="1"/>
    <col min="8" max="10" width="15.5703125" style="14" customWidth="1"/>
  </cols>
  <sheetData>
    <row r="1" spans="1:10">
      <c r="A1" s="12" t="s">
        <v>312</v>
      </c>
      <c r="G1" s="55"/>
      <c r="H1" s="55"/>
      <c r="I1" s="55"/>
      <c r="J1" s="55"/>
    </row>
    <row r="2" spans="1:10">
      <c r="A2" s="12"/>
      <c r="E2" s="8" t="s">
        <v>212</v>
      </c>
      <c r="G2" s="55" t="s">
        <v>206</v>
      </c>
      <c r="H2" s="55" t="s">
        <v>206</v>
      </c>
      <c r="I2" s="55" t="s">
        <v>206</v>
      </c>
      <c r="J2" s="55" t="s">
        <v>210</v>
      </c>
    </row>
    <row r="3" spans="1:10">
      <c r="A3" s="12"/>
      <c r="B3" s="53" t="s">
        <v>214</v>
      </c>
      <c r="D3" s="53" t="s">
        <v>212</v>
      </c>
      <c r="E3" s="53" t="s">
        <v>213</v>
      </c>
      <c r="G3" s="55" t="s">
        <v>142</v>
      </c>
      <c r="H3" s="55" t="s">
        <v>207</v>
      </c>
      <c r="I3" s="55" t="s">
        <v>209</v>
      </c>
      <c r="J3" s="55" t="s">
        <v>211</v>
      </c>
    </row>
    <row r="4" spans="1:10" s="7" customFormat="1" ht="15">
      <c r="B4" s="54" t="s">
        <v>138</v>
      </c>
      <c r="C4" s="54" t="s">
        <v>140</v>
      </c>
      <c r="D4" s="54" t="s">
        <v>138</v>
      </c>
      <c r="E4" s="54" t="s">
        <v>208</v>
      </c>
      <c r="F4" s="54" t="s">
        <v>163</v>
      </c>
      <c r="G4" s="57" t="s">
        <v>164</v>
      </c>
      <c r="H4" s="57" t="s">
        <v>208</v>
      </c>
      <c r="I4" s="57" t="s">
        <v>164</v>
      </c>
      <c r="J4" s="57" t="s">
        <v>208</v>
      </c>
    </row>
    <row r="5" spans="1:10" s="7" customFormat="1">
      <c r="B5" s="54"/>
      <c r="C5" s="54"/>
      <c r="D5" s="54"/>
      <c r="E5" s="54"/>
      <c r="F5" s="54"/>
      <c r="G5" s="56"/>
      <c r="H5" s="56"/>
      <c r="I5" s="56"/>
      <c r="J5" s="56"/>
    </row>
    <row r="6" spans="1:10">
      <c r="A6" s="5" t="s">
        <v>161</v>
      </c>
      <c r="B6" s="2">
        <f>SUM(County!C23)</f>
        <v>54156439</v>
      </c>
      <c r="C6" s="2">
        <f>SUM(County!D23)</f>
        <v>50466372.24000001</v>
      </c>
      <c r="D6" s="2">
        <f>C6-B6</f>
        <v>-3690066.7599999905</v>
      </c>
      <c r="E6" s="3">
        <f>(D6+B6)/B6</f>
        <v>0.93186282502806383</v>
      </c>
      <c r="F6" s="2">
        <f>SUM(County!C27)</f>
        <v>0</v>
      </c>
      <c r="G6" s="14">
        <f>F6-C6</f>
        <v>-50466372.24000001</v>
      </c>
      <c r="H6" s="3">
        <f>(G6+C6)/C6</f>
        <v>0</v>
      </c>
      <c r="I6" s="58">
        <f>F6-B6</f>
        <v>-54156439</v>
      </c>
      <c r="J6" s="3">
        <f>(I6+B6)/B6</f>
        <v>0</v>
      </c>
    </row>
    <row r="7" spans="1:10">
      <c r="A7" s="5" t="s">
        <v>162</v>
      </c>
      <c r="B7" s="2">
        <f>SUM(County!C36)</f>
        <v>585187</v>
      </c>
      <c r="C7" s="2">
        <f>SUM(County!D36)</f>
        <v>545314.43000000005</v>
      </c>
      <c r="D7" s="2">
        <f>C7-B7</f>
        <v>-39872.569999999949</v>
      </c>
      <c r="E7" s="3">
        <f>(D7+B7)/B7</f>
        <v>0.93186354105610691</v>
      </c>
      <c r="F7" s="2">
        <f>SUM(County!C42)</f>
        <v>0</v>
      </c>
      <c r="G7" s="14">
        <f>F7-C7</f>
        <v>-545314.43000000005</v>
      </c>
      <c r="H7" s="3">
        <f>(G7+C7)/C7</f>
        <v>0</v>
      </c>
      <c r="I7" s="58">
        <f>F7-B7</f>
        <v>-585187</v>
      </c>
      <c r="J7" s="3">
        <f>(I7+B7)/B7</f>
        <v>0</v>
      </c>
    </row>
    <row r="9" spans="1:10">
      <c r="A9" s="12" t="s">
        <v>92</v>
      </c>
    </row>
    <row r="10" spans="1:10">
      <c r="A10" t="s">
        <v>144</v>
      </c>
      <c r="B10" s="2">
        <f>SUM(Schools!B21)</f>
        <v>56938184</v>
      </c>
      <c r="C10" s="2">
        <f>SUM(Schools!C21)</f>
        <v>55766051.68</v>
      </c>
      <c r="D10" s="2">
        <f t="shared" ref="D10:D15" si="0">C10-B10</f>
        <v>-1172132.3200000003</v>
      </c>
      <c r="E10" s="3">
        <f t="shared" ref="E10:E15" si="1">(D10+B10)/B10</f>
        <v>0.97941394969674478</v>
      </c>
      <c r="F10" s="2">
        <f>SUM(Schools!B25)</f>
        <v>0</v>
      </c>
      <c r="G10" s="14">
        <f t="shared" ref="G10:G15" si="2">F10-C10</f>
        <v>-55766051.68</v>
      </c>
      <c r="H10" s="3">
        <f t="shared" ref="H10:H15" si="3">(G10+C10)/C10</f>
        <v>0</v>
      </c>
      <c r="I10" s="58">
        <f t="shared" ref="I10:I15" si="4">F10-B10</f>
        <v>-56938184</v>
      </c>
      <c r="J10" s="3">
        <f t="shared" ref="J10:J15" si="5">(I10+B10)/B10</f>
        <v>0</v>
      </c>
    </row>
    <row r="11" spans="1:10">
      <c r="A11" t="s">
        <v>145</v>
      </c>
      <c r="B11" s="2">
        <f>SUM(Schools!B40)</f>
        <v>7199600</v>
      </c>
      <c r="C11" s="2">
        <f>SUM(Schools!C40)</f>
        <v>7058543.8500000006</v>
      </c>
      <c r="D11" s="2">
        <f t="shared" si="0"/>
        <v>-141056.14999999944</v>
      </c>
      <c r="E11" s="3">
        <f t="shared" si="1"/>
        <v>0.98040777959886671</v>
      </c>
      <c r="F11" s="2">
        <f>SUM(Schools!B44)</f>
        <v>0</v>
      </c>
      <c r="G11" s="14">
        <f t="shared" si="2"/>
        <v>-7058543.8500000006</v>
      </c>
      <c r="H11" s="3">
        <f t="shared" si="3"/>
        <v>0</v>
      </c>
      <c r="I11" s="58">
        <f t="shared" si="4"/>
        <v>-7199600</v>
      </c>
      <c r="J11" s="3">
        <f t="shared" si="5"/>
        <v>0</v>
      </c>
    </row>
    <row r="12" spans="1:10">
      <c r="A12" t="s">
        <v>146</v>
      </c>
      <c r="B12" s="2">
        <f>SUM(Schools!B61)</f>
        <v>68582898</v>
      </c>
      <c r="C12" s="2">
        <f>SUM(Schools!C61)</f>
        <v>65352744.939999998</v>
      </c>
      <c r="D12" s="2">
        <f t="shared" si="0"/>
        <v>-3230153.0600000024</v>
      </c>
      <c r="E12" s="3">
        <f t="shared" si="1"/>
        <v>0.95290147902469791</v>
      </c>
      <c r="F12" s="2">
        <f>SUM(Schools!B65)</f>
        <v>0</v>
      </c>
      <c r="G12" s="14">
        <f t="shared" si="2"/>
        <v>-65352744.939999998</v>
      </c>
      <c r="H12" s="3">
        <f t="shared" si="3"/>
        <v>0</v>
      </c>
      <c r="I12" s="58">
        <f t="shared" si="4"/>
        <v>-68582898</v>
      </c>
      <c r="J12" s="3">
        <f t="shared" si="5"/>
        <v>0</v>
      </c>
    </row>
    <row r="13" spans="1:10">
      <c r="A13" t="s">
        <v>147</v>
      </c>
      <c r="B13" s="2">
        <f>SUM(Schools!B101)</f>
        <v>36241236</v>
      </c>
      <c r="C13" s="2">
        <f>SUM(Schools!C101)</f>
        <v>31326143.32</v>
      </c>
      <c r="D13" s="2">
        <f t="shared" si="0"/>
        <v>-4915092.68</v>
      </c>
      <c r="E13" s="3">
        <f t="shared" si="1"/>
        <v>0.86437844779907613</v>
      </c>
      <c r="F13" s="2">
        <f>SUM(Schools!B105)</f>
        <v>0</v>
      </c>
      <c r="G13" s="14">
        <f t="shared" si="2"/>
        <v>-31326143.32</v>
      </c>
      <c r="H13" s="3">
        <f t="shared" si="3"/>
        <v>0</v>
      </c>
      <c r="I13" s="58">
        <f t="shared" si="4"/>
        <v>-36241236</v>
      </c>
      <c r="J13" s="3">
        <f t="shared" si="5"/>
        <v>0</v>
      </c>
    </row>
    <row r="14" spans="1:10">
      <c r="A14" t="s">
        <v>148</v>
      </c>
      <c r="B14" s="2">
        <f>SUM(Schools!B81)</f>
        <v>3116185</v>
      </c>
      <c r="C14" s="2">
        <f>SUM(Schools!C81)</f>
        <v>2896558.82</v>
      </c>
      <c r="D14" s="2">
        <f t="shared" si="0"/>
        <v>-219626.18000000017</v>
      </c>
      <c r="E14" s="3">
        <f t="shared" si="1"/>
        <v>0.9295208147141456</v>
      </c>
      <c r="F14" s="2">
        <f>SUM(Schools!B85)</f>
        <v>0</v>
      </c>
      <c r="G14" s="14">
        <f t="shared" si="2"/>
        <v>-2896558.82</v>
      </c>
      <c r="H14" s="3">
        <f t="shared" si="3"/>
        <v>0</v>
      </c>
      <c r="I14" s="58">
        <f t="shared" si="4"/>
        <v>-3116185</v>
      </c>
      <c r="J14" s="3">
        <f t="shared" si="5"/>
        <v>0</v>
      </c>
    </row>
    <row r="15" spans="1:10">
      <c r="A15" t="s">
        <v>149</v>
      </c>
      <c r="B15" s="2">
        <f>SUM(Schools!B121)</f>
        <v>37949989</v>
      </c>
      <c r="C15" s="2">
        <f>SUM(Schools!C121)</f>
        <v>30517150.659999996</v>
      </c>
      <c r="D15" s="2">
        <f t="shared" si="0"/>
        <v>-7432838.3400000036</v>
      </c>
      <c r="E15" s="3">
        <f t="shared" si="1"/>
        <v>0.80414122544277933</v>
      </c>
      <c r="F15" s="2">
        <f>SUM(Schools!B125)</f>
        <v>0</v>
      </c>
      <c r="G15" s="14">
        <f t="shared" si="2"/>
        <v>-30517150.659999996</v>
      </c>
      <c r="H15" s="3">
        <f t="shared" si="3"/>
        <v>0</v>
      </c>
      <c r="I15" s="58">
        <f t="shared" si="4"/>
        <v>-37949989</v>
      </c>
      <c r="J15" s="3">
        <f t="shared" si="5"/>
        <v>0</v>
      </c>
    </row>
    <row r="16" spans="1:10">
      <c r="E16" s="3"/>
      <c r="H16" s="3"/>
      <c r="I16" s="58"/>
      <c r="J16" s="3"/>
    </row>
    <row r="17" spans="1:10">
      <c r="A17" s="12" t="s">
        <v>150</v>
      </c>
    </row>
    <row r="18" spans="1:10">
      <c r="A18" t="s">
        <v>144</v>
      </c>
      <c r="B18" s="2">
        <f>SUM(Libraries!B17)</f>
        <v>5077421</v>
      </c>
      <c r="C18" s="2">
        <f>SUM(Libraries!C17)</f>
        <v>4952065.08</v>
      </c>
      <c r="D18" s="2">
        <f>C18-B18</f>
        <v>-125355.91999999993</v>
      </c>
      <c r="E18" s="3">
        <f>(D18+B18)/B18</f>
        <v>0.97531110380644037</v>
      </c>
      <c r="F18" s="2">
        <f>SUM(Libraries!B21)</f>
        <v>0</v>
      </c>
      <c r="G18" s="14">
        <f>F18-C18</f>
        <v>-4952065.08</v>
      </c>
      <c r="H18" s="3">
        <f>(G18+C18)/C18</f>
        <v>0</v>
      </c>
      <c r="I18" s="58">
        <f>F18-B18</f>
        <v>-5077421</v>
      </c>
      <c r="J18" s="3">
        <f>(I18+B18)/B18</f>
        <v>0</v>
      </c>
    </row>
    <row r="19" spans="1:10">
      <c r="A19" t="s">
        <v>151</v>
      </c>
      <c r="B19" s="2">
        <f>SUM(Libraries!B32)</f>
        <v>5957808</v>
      </c>
      <c r="C19" s="2">
        <f>SUM(Libraries!C32)</f>
        <v>5509792.9900000002</v>
      </c>
      <c r="D19" s="2">
        <f>C19-B19</f>
        <v>-448015.00999999978</v>
      </c>
      <c r="E19" s="3">
        <f>(D19+B19)/B19</f>
        <v>0.9248020396091986</v>
      </c>
      <c r="F19" s="2">
        <f>SUM(Libraries!B36)</f>
        <v>0</v>
      </c>
      <c r="G19" s="14">
        <f>F19-C19</f>
        <v>-5509792.9900000002</v>
      </c>
      <c r="H19" s="3">
        <f>(G19+C19)/C19</f>
        <v>0</v>
      </c>
      <c r="I19" s="58">
        <f>F19-B19</f>
        <v>-5957808</v>
      </c>
      <c r="J19" s="3">
        <f>(I19+B19)/B19</f>
        <v>0</v>
      </c>
    </row>
    <row r="20" spans="1:10">
      <c r="A20" t="s">
        <v>152</v>
      </c>
      <c r="B20" s="2">
        <f>SUM(Libraries!B47)</f>
        <v>454871</v>
      </c>
      <c r="C20" s="2">
        <f>SUM(Libraries!C47)</f>
        <v>442989.58</v>
      </c>
      <c r="D20" s="2">
        <f>C20-B20</f>
        <v>-11881.419999999984</v>
      </c>
      <c r="E20" s="3">
        <f>(D20+B20)/B20</f>
        <v>0.9738795834423386</v>
      </c>
      <c r="F20" s="2">
        <f>SUM(Libraries!B51)</f>
        <v>0</v>
      </c>
      <c r="G20" s="14">
        <f>F20-C20</f>
        <v>-442989.58</v>
      </c>
      <c r="H20" s="3">
        <f>(G20+C20)/C20</f>
        <v>0</v>
      </c>
      <c r="I20" s="58">
        <f>F20-B20</f>
        <v>-454871</v>
      </c>
      <c r="J20" s="3">
        <f>(I20+B20)/B20</f>
        <v>0</v>
      </c>
    </row>
    <row r="21" spans="1:10">
      <c r="A21" t="s">
        <v>153</v>
      </c>
      <c r="B21" s="2">
        <f>SUM(Libraries!B62)</f>
        <v>224109</v>
      </c>
      <c r="C21" s="2">
        <f>SUM(Libraries!C62)</f>
        <v>208309.51</v>
      </c>
      <c r="D21" s="2">
        <f>C21-B21</f>
        <v>-15799.489999999991</v>
      </c>
      <c r="E21" s="3">
        <f>(D21+B21)/B21</f>
        <v>0.9295008678812543</v>
      </c>
      <c r="F21" s="2">
        <f>SUM(Libraries!B66)</f>
        <v>0</v>
      </c>
      <c r="G21" s="14">
        <f>F21-C21</f>
        <v>-208309.51</v>
      </c>
      <c r="H21" s="3">
        <f>(G21+C21)/C21</f>
        <v>0</v>
      </c>
      <c r="I21" s="58">
        <f>F21-B21</f>
        <v>-224109</v>
      </c>
      <c r="J21" s="3">
        <f>(I21+B21)/B21</f>
        <v>0</v>
      </c>
    </row>
    <row r="22" spans="1:10">
      <c r="A22" t="s">
        <v>154</v>
      </c>
      <c r="B22" s="2">
        <f>SUM(Libraries!B78)</f>
        <v>937351</v>
      </c>
      <c r="C22" s="2">
        <f>SUM(Libraries!C78)</f>
        <v>751919.79</v>
      </c>
      <c r="D22" s="2">
        <f>C22-B22</f>
        <v>-185431.20999999996</v>
      </c>
      <c r="E22" s="3">
        <f>(D22+B22)/B22</f>
        <v>0.80217526838932274</v>
      </c>
      <c r="F22" s="2">
        <f>SUM(Libraries!B82)</f>
        <v>0</v>
      </c>
      <c r="G22" s="14">
        <f>F22-C22</f>
        <v>-751919.79</v>
      </c>
      <c r="H22" s="3">
        <f>(G22+C22)/C22</f>
        <v>0</v>
      </c>
      <c r="I22" s="58">
        <f>F22-B22</f>
        <v>-937351</v>
      </c>
      <c r="J22" s="3">
        <f>(I22+B22)/B22</f>
        <v>0</v>
      </c>
    </row>
    <row r="24" spans="1:10">
      <c r="A24" s="12" t="s">
        <v>155</v>
      </c>
    </row>
    <row r="25" spans="1:10">
      <c r="A25" t="s">
        <v>156</v>
      </c>
      <c r="B25" s="2">
        <f>SUM(Cities!B50)</f>
        <v>44020059</v>
      </c>
      <c r="C25" s="2">
        <f>SUM(Cities!C50)</f>
        <v>41149067.18</v>
      </c>
      <c r="D25" s="2">
        <f t="shared" ref="D25:D32" si="6">C25-B25</f>
        <v>-2870991.8200000003</v>
      </c>
      <c r="E25" s="3">
        <f t="shared" ref="E25:E32" si="7">(D25+B25)/B25</f>
        <v>0.93477991885472034</v>
      </c>
      <c r="F25" s="2">
        <f>SUM(Cities!B54)</f>
        <v>0</v>
      </c>
      <c r="G25" s="14">
        <f t="shared" ref="G25:G32" si="8">F25-C25</f>
        <v>-41149067.18</v>
      </c>
      <c r="H25" s="3">
        <f t="shared" ref="H25:H32" si="9">(G25+C25)/C25</f>
        <v>0</v>
      </c>
      <c r="I25" s="58">
        <f t="shared" ref="I25:I32" si="10">F25-B25</f>
        <v>-44020059</v>
      </c>
      <c r="J25" s="3">
        <f t="shared" ref="J25:J32" si="11">(I25+B25)/B25</f>
        <v>0</v>
      </c>
    </row>
    <row r="26" spans="1:10">
      <c r="A26" t="s">
        <v>147</v>
      </c>
      <c r="B26" s="2">
        <f>SUM(Cities!B108)</f>
        <v>28498273</v>
      </c>
      <c r="C26" s="2">
        <f>SUM(Cities!C108)</f>
        <v>24024253.770000003</v>
      </c>
      <c r="D26" s="2">
        <f t="shared" si="6"/>
        <v>-4474019.2299999967</v>
      </c>
      <c r="E26" s="3">
        <f t="shared" si="7"/>
        <v>0.84300735591942721</v>
      </c>
      <c r="F26" s="2">
        <f>SUM(Cities!B112)</f>
        <v>0</v>
      </c>
      <c r="G26" s="14">
        <f t="shared" si="8"/>
        <v>-24024253.770000003</v>
      </c>
      <c r="H26" s="3">
        <f t="shared" si="9"/>
        <v>0</v>
      </c>
      <c r="I26" s="58">
        <f t="shared" si="10"/>
        <v>-28498273</v>
      </c>
      <c r="J26" s="3">
        <f t="shared" si="11"/>
        <v>0</v>
      </c>
    </row>
    <row r="27" spans="1:10">
      <c r="A27" t="s">
        <v>157</v>
      </c>
      <c r="B27" s="2">
        <f>SUM(Cities!B84)</f>
        <v>33047477</v>
      </c>
      <c r="C27" s="2">
        <f>SUM(Cities!C84)</f>
        <v>31425418.740000002</v>
      </c>
      <c r="D27" s="2">
        <f t="shared" si="6"/>
        <v>-1622058.2599999979</v>
      </c>
      <c r="E27" s="3">
        <f t="shared" si="7"/>
        <v>0.95091733447609339</v>
      </c>
      <c r="F27" s="2">
        <f>SUM(Cities!B88)</f>
        <v>0</v>
      </c>
      <c r="G27" s="14">
        <f t="shared" si="8"/>
        <v>-31425418.740000002</v>
      </c>
      <c r="H27" s="3">
        <f t="shared" si="9"/>
        <v>0</v>
      </c>
      <c r="I27" s="58">
        <f t="shared" si="10"/>
        <v>-33047477</v>
      </c>
      <c r="J27" s="3">
        <f t="shared" si="11"/>
        <v>0</v>
      </c>
    </row>
    <row r="28" spans="1:10">
      <c r="A28" t="s">
        <v>154</v>
      </c>
      <c r="B28" s="2">
        <f>SUM(Cities!B147)</f>
        <v>14257451</v>
      </c>
      <c r="C28" s="2">
        <f>SUM(Cities!C147)</f>
        <v>11125690.16</v>
      </c>
      <c r="D28" s="2">
        <f t="shared" si="6"/>
        <v>-3131760.84</v>
      </c>
      <c r="E28" s="3">
        <f t="shared" si="7"/>
        <v>0.78034216354662556</v>
      </c>
      <c r="F28" s="2">
        <f>SUM(Cities!B151)</f>
        <v>0</v>
      </c>
      <c r="G28" s="14">
        <f t="shared" si="8"/>
        <v>-11125690.16</v>
      </c>
      <c r="H28" s="3">
        <f t="shared" si="9"/>
        <v>0</v>
      </c>
      <c r="I28" s="58">
        <f t="shared" si="10"/>
        <v>-14257451</v>
      </c>
      <c r="J28" s="3">
        <f t="shared" si="11"/>
        <v>0</v>
      </c>
    </row>
    <row r="29" spans="1:10">
      <c r="A29" t="s">
        <v>153</v>
      </c>
      <c r="B29" s="2">
        <f>SUM(Cities!B127)</f>
        <v>1181464</v>
      </c>
      <c r="C29" s="2">
        <f>SUM(Cities!C127)</f>
        <v>899160.32000000007</v>
      </c>
      <c r="D29" s="2">
        <f t="shared" si="6"/>
        <v>-282303.67999999993</v>
      </c>
      <c r="E29" s="3">
        <f t="shared" si="7"/>
        <v>0.76105604571954799</v>
      </c>
      <c r="F29" s="2">
        <f>SUM(Cities!B131)</f>
        <v>0</v>
      </c>
      <c r="G29" s="14">
        <f t="shared" si="8"/>
        <v>-899160.32000000007</v>
      </c>
      <c r="H29" s="3">
        <f t="shared" si="9"/>
        <v>0</v>
      </c>
      <c r="I29" s="58">
        <f t="shared" si="10"/>
        <v>-1181464</v>
      </c>
      <c r="J29" s="3">
        <f t="shared" si="11"/>
        <v>0</v>
      </c>
    </row>
    <row r="30" spans="1:10">
      <c r="A30" t="s">
        <v>158</v>
      </c>
      <c r="B30" s="2">
        <f>SUM(Cities!B33)</f>
        <v>90243</v>
      </c>
      <c r="C30" s="2">
        <f>SUM(Cities!C33)</f>
        <v>84974.15</v>
      </c>
      <c r="D30" s="2">
        <f t="shared" si="6"/>
        <v>-5268.8500000000058</v>
      </c>
      <c r="E30" s="3">
        <f t="shared" si="7"/>
        <v>0.9416148620945668</v>
      </c>
      <c r="F30" s="2">
        <f>SUM(Cities!B37)</f>
        <v>0</v>
      </c>
      <c r="G30" s="14">
        <f t="shared" si="8"/>
        <v>-84974.15</v>
      </c>
      <c r="H30" s="3">
        <f t="shared" si="9"/>
        <v>0</v>
      </c>
      <c r="I30" s="58">
        <f t="shared" si="10"/>
        <v>-90243</v>
      </c>
      <c r="J30" s="3">
        <f t="shared" si="11"/>
        <v>0</v>
      </c>
    </row>
    <row r="31" spans="1:10">
      <c r="A31" t="s">
        <v>159</v>
      </c>
      <c r="B31" s="2">
        <f>SUM(Cities!B19)</f>
        <v>308880</v>
      </c>
      <c r="C31" s="2">
        <f>SUM(Cities!C19)</f>
        <v>279102.08999999997</v>
      </c>
      <c r="D31" s="2">
        <f t="shared" si="6"/>
        <v>-29777.910000000033</v>
      </c>
      <c r="E31" s="3">
        <f t="shared" si="7"/>
        <v>0.90359391996891991</v>
      </c>
      <c r="F31" s="2">
        <f>SUM(Cities!B23)</f>
        <v>0</v>
      </c>
      <c r="G31" s="14">
        <f t="shared" si="8"/>
        <v>-279102.08999999997</v>
      </c>
      <c r="H31" s="3">
        <f t="shared" si="9"/>
        <v>0</v>
      </c>
      <c r="I31" s="58">
        <f t="shared" si="10"/>
        <v>-308880</v>
      </c>
      <c r="J31" s="3">
        <f t="shared" si="11"/>
        <v>0</v>
      </c>
    </row>
    <row r="32" spans="1:10">
      <c r="A32" t="s">
        <v>160</v>
      </c>
      <c r="B32" s="2">
        <f>SUM(Cities!B67)</f>
        <v>1390111</v>
      </c>
      <c r="C32" s="2">
        <f>SUM(Cities!C67)</f>
        <v>1298032.98</v>
      </c>
      <c r="D32" s="2">
        <f t="shared" si="6"/>
        <v>-92078.020000000019</v>
      </c>
      <c r="E32" s="3">
        <f t="shared" si="7"/>
        <v>0.93376210964448159</v>
      </c>
      <c r="F32" s="2">
        <f>SUM(Cities!B71)</f>
        <v>0</v>
      </c>
      <c r="G32" s="14">
        <f t="shared" si="8"/>
        <v>-1298032.98</v>
      </c>
      <c r="H32" s="3">
        <f t="shared" si="9"/>
        <v>0</v>
      </c>
      <c r="I32" s="58">
        <f t="shared" si="10"/>
        <v>-1390111</v>
      </c>
      <c r="J32" s="3">
        <f t="shared" si="11"/>
        <v>0</v>
      </c>
    </row>
    <row r="34" spans="1:10">
      <c r="A34" s="12" t="s">
        <v>165</v>
      </c>
    </row>
    <row r="35" spans="1:10">
      <c r="A35" t="s">
        <v>166</v>
      </c>
      <c r="B35" s="2">
        <f>SUM(Townships!B20)</f>
        <v>325996</v>
      </c>
      <c r="C35" s="2">
        <f>SUM(Townships!C20)</f>
        <v>319763.65999999997</v>
      </c>
      <c r="D35" s="2">
        <f t="shared" ref="D35:D43" si="12">C35-B35</f>
        <v>-6232.3400000000256</v>
      </c>
      <c r="E35" s="3">
        <f t="shared" ref="E35:E43" si="13">(D35+B35)/B35</f>
        <v>0.98088215806328904</v>
      </c>
      <c r="F35" s="2">
        <f>SUM(Townships!B24)</f>
        <v>0</v>
      </c>
      <c r="G35" s="14">
        <f t="shared" ref="G35:G43" si="14">F35-C35</f>
        <v>-319763.65999999997</v>
      </c>
      <c r="H35" s="3">
        <f t="shared" ref="H35:H43" si="15">(G35+C35)/C35</f>
        <v>0</v>
      </c>
      <c r="I35" s="58">
        <f t="shared" ref="I35:I43" si="16">F35-B35</f>
        <v>-325996</v>
      </c>
      <c r="J35" s="3">
        <f t="shared" ref="J35:J43" si="17">(I35+B35)/B35</f>
        <v>0</v>
      </c>
    </row>
    <row r="36" spans="1:10">
      <c r="A36" t="s">
        <v>167</v>
      </c>
      <c r="B36" s="2">
        <f>SUM(Townships!B37)</f>
        <v>5334112</v>
      </c>
      <c r="C36" s="2">
        <f>SUM(Townships!C37)</f>
        <v>5211716.68</v>
      </c>
      <c r="D36" s="2">
        <f t="shared" si="12"/>
        <v>-122395.3200000003</v>
      </c>
      <c r="E36" s="3">
        <f t="shared" si="13"/>
        <v>0.97705422758277283</v>
      </c>
      <c r="F36" s="2">
        <f>SUM(Townships!B41)</f>
        <v>0</v>
      </c>
      <c r="G36" s="14">
        <f t="shared" si="14"/>
        <v>-5211716.68</v>
      </c>
      <c r="H36" s="3">
        <f t="shared" si="15"/>
        <v>0</v>
      </c>
      <c r="I36" s="58">
        <f t="shared" si="16"/>
        <v>-5334112</v>
      </c>
      <c r="J36" s="3">
        <f t="shared" si="17"/>
        <v>0</v>
      </c>
    </row>
    <row r="37" spans="1:10">
      <c r="A37" t="s">
        <v>168</v>
      </c>
      <c r="B37" s="2">
        <f>SUM(Townships!B54)</f>
        <v>837454</v>
      </c>
      <c r="C37" s="2">
        <f>SUM(Townships!C54)</f>
        <v>830350.84</v>
      </c>
      <c r="D37" s="2">
        <f t="shared" si="12"/>
        <v>-7103.1600000000326</v>
      </c>
      <c r="E37" s="3">
        <f t="shared" si="13"/>
        <v>0.99151814905654512</v>
      </c>
      <c r="F37" s="2">
        <f>SUM(Townships!B58)</f>
        <v>0</v>
      </c>
      <c r="G37" s="14">
        <f t="shared" si="14"/>
        <v>-830350.84</v>
      </c>
      <c r="H37" s="3">
        <f t="shared" si="15"/>
        <v>0</v>
      </c>
      <c r="I37" s="58">
        <f t="shared" si="16"/>
        <v>-837454</v>
      </c>
      <c r="J37" s="3">
        <f t="shared" si="17"/>
        <v>0</v>
      </c>
    </row>
    <row r="38" spans="1:10">
      <c r="A38" t="s">
        <v>169</v>
      </c>
      <c r="B38" s="2">
        <f>SUM(Townships!B69)</f>
        <v>526338</v>
      </c>
      <c r="C38" s="2">
        <f>SUM(Townships!C69)</f>
        <v>513887.72000000003</v>
      </c>
      <c r="D38" s="2">
        <f t="shared" si="12"/>
        <v>-12450.27999999997</v>
      </c>
      <c r="E38" s="3">
        <f t="shared" si="13"/>
        <v>0.97634546622132556</v>
      </c>
      <c r="F38" s="2">
        <f>SUM(Townships!B73)</f>
        <v>0</v>
      </c>
      <c r="G38" s="14">
        <f t="shared" si="14"/>
        <v>-513887.72000000003</v>
      </c>
      <c r="H38" s="3">
        <f t="shared" si="15"/>
        <v>0</v>
      </c>
      <c r="I38" s="58">
        <f t="shared" si="16"/>
        <v>-526338</v>
      </c>
      <c r="J38" s="3">
        <f t="shared" si="17"/>
        <v>0</v>
      </c>
    </row>
    <row r="39" spans="1:10">
      <c r="A39" t="s">
        <v>170</v>
      </c>
      <c r="B39" s="2">
        <f>SUM(Townships!B86)</f>
        <v>874705</v>
      </c>
      <c r="C39" s="2">
        <f>SUM(Townships!C86)</f>
        <v>874016.52</v>
      </c>
      <c r="D39" s="2">
        <f t="shared" si="12"/>
        <v>-688.47999999998137</v>
      </c>
      <c r="E39" s="3">
        <f t="shared" si="13"/>
        <v>0.99921290034926058</v>
      </c>
      <c r="F39" s="2">
        <f>SUM(Townships!B90)</f>
        <v>0</v>
      </c>
      <c r="G39" s="14">
        <f t="shared" si="14"/>
        <v>-874016.52</v>
      </c>
      <c r="H39" s="3">
        <f t="shared" si="15"/>
        <v>0</v>
      </c>
      <c r="I39" s="58">
        <f t="shared" si="16"/>
        <v>-874705</v>
      </c>
      <c r="J39" s="3">
        <f t="shared" si="17"/>
        <v>0</v>
      </c>
    </row>
    <row r="40" spans="1:10">
      <c r="A40" t="s">
        <v>147</v>
      </c>
      <c r="B40" s="2">
        <f>SUM(Townships!B102)</f>
        <v>1738530</v>
      </c>
      <c r="C40" s="2">
        <f>SUM(Townships!C102)</f>
        <v>1700927.54</v>
      </c>
      <c r="D40" s="2">
        <f t="shared" si="12"/>
        <v>-37602.459999999963</v>
      </c>
      <c r="E40" s="3">
        <f t="shared" si="13"/>
        <v>0.97837111812853395</v>
      </c>
      <c r="F40" s="2">
        <f>SUM(Townships!B106)</f>
        <v>0</v>
      </c>
      <c r="G40" s="14">
        <f t="shared" si="14"/>
        <v>-1700927.54</v>
      </c>
      <c r="H40" s="3">
        <f t="shared" si="15"/>
        <v>0</v>
      </c>
      <c r="I40" s="58">
        <f t="shared" si="16"/>
        <v>-1738530</v>
      </c>
      <c r="J40" s="3">
        <f t="shared" si="17"/>
        <v>0</v>
      </c>
    </row>
    <row r="41" spans="1:10">
      <c r="A41" t="s">
        <v>171</v>
      </c>
      <c r="B41" s="2">
        <f>SUM(Townships!B120)</f>
        <v>720363</v>
      </c>
      <c r="C41" s="2">
        <f>SUM(Townships!C120)</f>
        <v>646326.80000000005</v>
      </c>
      <c r="D41" s="2">
        <f t="shared" si="12"/>
        <v>-74036.199999999953</v>
      </c>
      <c r="E41" s="3">
        <f t="shared" si="13"/>
        <v>0.89722376079837529</v>
      </c>
      <c r="F41" s="2">
        <f>SUM(Townships!B124)</f>
        <v>0</v>
      </c>
      <c r="G41" s="14">
        <f t="shared" si="14"/>
        <v>-646326.80000000005</v>
      </c>
      <c r="H41" s="3">
        <f t="shared" si="15"/>
        <v>0</v>
      </c>
      <c r="I41" s="58">
        <f t="shared" si="16"/>
        <v>-720363</v>
      </c>
      <c r="J41" s="3">
        <f t="shared" si="17"/>
        <v>0</v>
      </c>
    </row>
    <row r="42" spans="1:10">
      <c r="A42" t="s">
        <v>172</v>
      </c>
      <c r="B42" s="2">
        <f>SUM(Townships!B137)</f>
        <v>291005</v>
      </c>
      <c r="C42" s="2">
        <f>SUM(Townships!C137)</f>
        <v>286618.10000000003</v>
      </c>
      <c r="D42" s="2">
        <f t="shared" si="12"/>
        <v>-4386.8999999999651</v>
      </c>
      <c r="E42" s="3">
        <f t="shared" si="13"/>
        <v>0.9849250012886378</v>
      </c>
      <c r="F42" s="2">
        <f>SUM(Townships!B141)</f>
        <v>0</v>
      </c>
      <c r="G42" s="14">
        <f t="shared" si="14"/>
        <v>-286618.10000000003</v>
      </c>
      <c r="H42" s="3">
        <f t="shared" si="15"/>
        <v>0</v>
      </c>
      <c r="I42" s="58">
        <f t="shared" si="16"/>
        <v>-291005</v>
      </c>
      <c r="J42" s="3">
        <f t="shared" si="17"/>
        <v>0</v>
      </c>
    </row>
    <row r="43" spans="1:10">
      <c r="A43" t="s">
        <v>173</v>
      </c>
      <c r="B43" s="2">
        <f>SUM(Townships!B154)</f>
        <v>421350</v>
      </c>
      <c r="C43" s="2">
        <f>SUM(Townships!C154)</f>
        <v>421172.16</v>
      </c>
      <c r="D43" s="2">
        <f t="shared" si="12"/>
        <v>-177.84000000002561</v>
      </c>
      <c r="E43" s="3">
        <f t="shared" si="13"/>
        <v>0.9995779280882876</v>
      </c>
      <c r="F43" s="2">
        <f>SUM(Townships!B158)</f>
        <v>0</v>
      </c>
      <c r="G43" s="14">
        <f t="shared" si="14"/>
        <v>-421172.16</v>
      </c>
      <c r="H43" s="3">
        <f t="shared" si="15"/>
        <v>0</v>
      </c>
      <c r="I43" s="58">
        <f t="shared" si="16"/>
        <v>-421350</v>
      </c>
      <c r="J43" s="3">
        <f t="shared" si="17"/>
        <v>0</v>
      </c>
    </row>
    <row r="46" spans="1:10">
      <c r="A46" s="90" t="s">
        <v>313</v>
      </c>
    </row>
  </sheetData>
  <customSheetViews>
    <customSheetView guid="{4781F7F1-9988-4D24-AB2D-328FFC50039B}" fitToPage="1">
      <selection activeCell="E53" sqref="E53"/>
      <pageMargins left="0.75" right="0.75" top="1" bottom="1" header="0.5" footer="0.5"/>
      <pageSetup scale="77" orientation="landscape" r:id="rId1"/>
      <headerFooter alignWithMargins="0"/>
    </customSheetView>
    <customSheetView guid="{92E07692-B499-4312-B9DA-83EC5551FEFF}" showPageBreaks="1" fitToPage="1" showRuler="0">
      <selection activeCell="B6" sqref="B6"/>
      <pageMargins left="0.75" right="0.75" top="1" bottom="1" header="0.5" footer="0.5"/>
      <pageSetup scale="77" orientation="landscape" r:id="rId2"/>
      <headerFooter alignWithMargins="0"/>
    </customSheetView>
    <customSheetView guid="{245B6359-EB45-4169-B7E8-46110F39194A}" showPageBreaks="1" fitToPage="1" showRuler="0">
      <selection activeCell="E53" sqref="E53"/>
      <pageMargins left="0.75" right="0.75" top="1" bottom="1" header="0.5" footer="0.5"/>
      <pageSetup scale="77" orientation="landscape" r:id="rId3"/>
      <headerFooter alignWithMargins="0"/>
    </customSheetView>
    <customSheetView guid="{F2D135C0-AC65-4517-BABC-9B297C96DD21}" fitToPage="1">
      <selection activeCell="E53" sqref="E53"/>
      <pageMargins left="0.75" right="0.75" top="1" bottom="1" header="0.5" footer="0.5"/>
      <pageSetup scale="77" orientation="landscape" r:id="rId4"/>
      <headerFooter alignWithMargins="0"/>
    </customSheetView>
    <customSheetView guid="{F5B12566-03DA-45E1-9249-FA7F62C6F707}" fitToPage="1">
      <selection activeCell="E53" sqref="E53"/>
      <pageMargins left="0.75" right="0.75" top="1" bottom="1" header="0.5" footer="0.5"/>
      <pageSetup scale="77" orientation="landscape" r:id="rId5"/>
      <headerFooter alignWithMargins="0"/>
    </customSheetView>
  </customSheetViews>
  <phoneticPr fontId="21" type="noConversion"/>
  <pageMargins left="0.75" right="0.75" top="1" bottom="1" header="0.5" footer="0.5"/>
  <pageSetup scale="77" orientation="landscape" r:id="rId6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2"/>
  <sheetViews>
    <sheetView topLeftCell="A25" zoomScaleNormal="100" workbookViewId="0">
      <selection activeCell="I37" sqref="I37"/>
    </sheetView>
  </sheetViews>
  <sheetFormatPr defaultRowHeight="12.75"/>
  <cols>
    <col min="1" max="1" width="38.7109375" customWidth="1"/>
    <col min="2" max="2" width="10.28515625" customWidth="1"/>
    <col min="3" max="3" width="21.85546875" customWidth="1"/>
    <col min="4" max="4" width="19.7109375" bestFit="1" customWidth="1"/>
    <col min="5" max="5" width="16.42578125" customWidth="1"/>
    <col min="6" max="6" width="16.5703125" customWidth="1"/>
    <col min="7" max="7" width="19.140625" style="67" bestFit="1" customWidth="1"/>
    <col min="8" max="8" width="21.140625" customWidth="1"/>
    <col min="9" max="9" width="20.7109375" style="1" bestFit="1" customWidth="1"/>
    <col min="10" max="10" width="16.28515625" bestFit="1" customWidth="1"/>
    <col min="11" max="11" width="16" customWidth="1"/>
    <col min="12" max="12" width="15.85546875" bestFit="1" customWidth="1"/>
    <col min="13" max="13" width="16" customWidth="1"/>
    <col min="14" max="14" width="17.140625" style="1" customWidth="1"/>
    <col min="15" max="19" width="15.7109375" style="1" customWidth="1"/>
    <col min="20" max="22" width="15.7109375" customWidth="1"/>
  </cols>
  <sheetData>
    <row r="1" spans="1:22">
      <c r="C1" s="31" t="s">
        <v>122</v>
      </c>
    </row>
    <row r="2" spans="1:22" s="31" customFormat="1" ht="33" customHeight="1">
      <c r="A2" s="61" t="s">
        <v>228</v>
      </c>
      <c r="B2" s="37"/>
      <c r="C2" s="31" t="s">
        <v>118</v>
      </c>
      <c r="D2" s="31" t="s">
        <v>119</v>
      </c>
      <c r="G2" s="68"/>
      <c r="I2" s="44"/>
      <c r="N2" s="36"/>
      <c r="O2" s="33"/>
      <c r="P2" s="33"/>
      <c r="Q2" s="33"/>
      <c r="R2" s="33"/>
      <c r="S2" s="33"/>
    </row>
    <row r="3" spans="1:22" ht="32.25" customHeight="1">
      <c r="A3" s="59" t="s">
        <v>0</v>
      </c>
      <c r="B3" s="25"/>
      <c r="C3" s="31"/>
      <c r="D3" s="31"/>
      <c r="F3" s="6"/>
      <c r="G3" s="69"/>
      <c r="N3" s="27"/>
    </row>
    <row r="4" spans="1:22" ht="13.5" customHeight="1">
      <c r="A4" s="25"/>
      <c r="B4" s="11"/>
      <c r="C4" s="6"/>
      <c r="E4" s="5"/>
      <c r="F4" s="6" t="s">
        <v>222</v>
      </c>
      <c r="G4" s="70" t="s">
        <v>215</v>
      </c>
      <c r="H4" s="6" t="s">
        <v>2</v>
      </c>
      <c r="I4" s="17" t="s">
        <v>215</v>
      </c>
      <c r="J4" s="6" t="s">
        <v>215</v>
      </c>
      <c r="K4" s="6" t="s">
        <v>215</v>
      </c>
      <c r="L4" s="6" t="s">
        <v>219</v>
      </c>
      <c r="M4" s="6" t="s">
        <v>219</v>
      </c>
    </row>
    <row r="5" spans="1:22">
      <c r="B5" s="6" t="s">
        <v>51</v>
      </c>
      <c r="C5" s="6" t="s">
        <v>53</v>
      </c>
      <c r="D5" s="6" t="s">
        <v>5</v>
      </c>
      <c r="E5" s="6" t="s">
        <v>222</v>
      </c>
      <c r="F5" s="6" t="s">
        <v>223</v>
      </c>
      <c r="G5" s="70" t="s">
        <v>225</v>
      </c>
      <c r="H5" s="6" t="s">
        <v>227</v>
      </c>
      <c r="I5" s="17" t="s">
        <v>226</v>
      </c>
      <c r="J5" s="6" t="s">
        <v>216</v>
      </c>
      <c r="K5" s="6" t="s">
        <v>217</v>
      </c>
      <c r="L5" s="6" t="s">
        <v>220</v>
      </c>
      <c r="M5" s="6" t="s">
        <v>221</v>
      </c>
      <c r="N5" s="17"/>
      <c r="O5" s="17"/>
      <c r="P5" s="17"/>
      <c r="Q5" s="17"/>
      <c r="R5" s="17"/>
      <c r="S5" s="17"/>
      <c r="T5" s="17"/>
      <c r="U5" s="17"/>
      <c r="V5" s="17"/>
    </row>
    <row r="6" spans="1:22" ht="15">
      <c r="B6" s="7" t="s">
        <v>52</v>
      </c>
      <c r="C6" s="7" t="s">
        <v>6</v>
      </c>
      <c r="D6" s="7" t="s">
        <v>4</v>
      </c>
      <c r="E6" s="7" t="s">
        <v>6</v>
      </c>
      <c r="F6" s="6" t="s">
        <v>218</v>
      </c>
      <c r="G6" s="71" t="s">
        <v>224</v>
      </c>
      <c r="H6" s="7" t="s">
        <v>224</v>
      </c>
      <c r="I6" s="18" t="s">
        <v>224</v>
      </c>
      <c r="J6" s="6" t="s">
        <v>3</v>
      </c>
      <c r="K6" s="7" t="s">
        <v>218</v>
      </c>
      <c r="L6" s="7" t="s">
        <v>3</v>
      </c>
      <c r="M6" s="7" t="s">
        <v>218</v>
      </c>
      <c r="N6" s="18"/>
      <c r="O6" s="24"/>
      <c r="P6" s="24"/>
      <c r="Q6" s="18"/>
      <c r="R6" s="18"/>
      <c r="S6" s="18"/>
      <c r="T6" s="18"/>
      <c r="U6" s="18"/>
      <c r="V6" s="18"/>
    </row>
    <row r="7" spans="1:22">
      <c r="B7" s="22"/>
      <c r="C7" s="6"/>
      <c r="D7" s="6"/>
      <c r="E7" s="6"/>
      <c r="F7" s="6"/>
      <c r="G7" s="72"/>
      <c r="H7" s="6"/>
      <c r="I7" s="51"/>
      <c r="J7" s="6"/>
      <c r="K7" s="6"/>
      <c r="L7" s="6"/>
      <c r="M7" s="6"/>
    </row>
    <row r="8" spans="1:22">
      <c r="B8" s="22"/>
      <c r="C8" s="29"/>
      <c r="D8" s="1"/>
      <c r="E8" s="1"/>
      <c r="F8" s="48"/>
      <c r="G8" s="69"/>
      <c r="H8" s="1"/>
      <c r="J8" s="1">
        <f t="shared" ref="J8:J21" si="0">(I8+G8)-D8</f>
        <v>0</v>
      </c>
      <c r="K8" s="3"/>
      <c r="L8" s="1"/>
      <c r="M8" s="3"/>
      <c r="T8" s="13"/>
      <c r="U8" s="13"/>
      <c r="V8" s="13"/>
    </row>
    <row r="9" spans="1:22">
      <c r="A9" t="s">
        <v>7</v>
      </c>
      <c r="B9" s="22">
        <v>1000</v>
      </c>
      <c r="C9" s="2">
        <v>32256241</v>
      </c>
      <c r="D9" s="2">
        <v>30058392.68</v>
      </c>
      <c r="E9" s="2">
        <f t="shared" ref="E9:E21" si="1">D9-C9</f>
        <v>-2197848.3200000003</v>
      </c>
      <c r="F9" s="3">
        <f t="shared" ref="F9:F21" si="2">(E9+C9)/C9</f>
        <v>0.93186285035506766</v>
      </c>
      <c r="G9" s="69"/>
      <c r="H9" s="1">
        <f t="shared" ref="H9:H21" si="3">D9-G9</f>
        <v>30058392.68</v>
      </c>
      <c r="J9" s="1">
        <f t="shared" si="0"/>
        <v>-30058392.68</v>
      </c>
      <c r="K9" s="3">
        <f t="shared" ref="K9:K21" si="4">(J9+D9)/D9</f>
        <v>0</v>
      </c>
      <c r="L9" s="1">
        <f t="shared" ref="L9:L21" si="5">G9+I9-C9</f>
        <v>-32256241</v>
      </c>
      <c r="M9" s="3">
        <f>(L9+C9)/C9</f>
        <v>0</v>
      </c>
      <c r="T9" s="13"/>
      <c r="U9" s="13"/>
      <c r="V9" s="13"/>
    </row>
    <row r="10" spans="1:22">
      <c r="A10" t="s">
        <v>197</v>
      </c>
      <c r="B10" s="22">
        <v>1224</v>
      </c>
      <c r="C10" s="2">
        <v>496523</v>
      </c>
      <c r="D10" s="2">
        <v>462691.02</v>
      </c>
      <c r="E10" s="2">
        <f t="shared" si="1"/>
        <v>-33831.979999999981</v>
      </c>
      <c r="F10" s="3">
        <f t="shared" si="2"/>
        <v>0.93186220980699785</v>
      </c>
      <c r="G10" s="69"/>
      <c r="H10" s="1">
        <f t="shared" si="3"/>
        <v>462691.02</v>
      </c>
      <c r="J10" s="1">
        <f t="shared" si="0"/>
        <v>-462691.02</v>
      </c>
      <c r="K10" s="3">
        <f t="shared" si="4"/>
        <v>0</v>
      </c>
      <c r="L10" s="1">
        <f t="shared" si="5"/>
        <v>-496523</v>
      </c>
      <c r="M10" s="3">
        <f t="shared" ref="M10:M21" si="6">(L10+C10)/C10</f>
        <v>0</v>
      </c>
      <c r="T10" s="13"/>
      <c r="U10" s="13"/>
      <c r="V10" s="13"/>
    </row>
    <row r="11" spans="1:22">
      <c r="A11" t="s">
        <v>251</v>
      </c>
      <c r="B11" s="22">
        <v>4612</v>
      </c>
      <c r="C11" s="2">
        <v>17733</v>
      </c>
      <c r="D11" s="2">
        <v>16524.68</v>
      </c>
      <c r="E11" s="2">
        <f t="shared" si="1"/>
        <v>-1208.3199999999997</v>
      </c>
      <c r="F11" s="3">
        <f t="shared" si="2"/>
        <v>0.93186037331528793</v>
      </c>
      <c r="G11" s="69"/>
      <c r="H11" s="1">
        <f t="shared" si="3"/>
        <v>16524.68</v>
      </c>
      <c r="J11" s="1">
        <f t="shared" si="0"/>
        <v>-16524.68</v>
      </c>
      <c r="K11" s="3">
        <f t="shared" si="4"/>
        <v>0</v>
      </c>
      <c r="L11" s="1">
        <f t="shared" si="5"/>
        <v>-17733</v>
      </c>
      <c r="M11" s="3">
        <f t="shared" si="6"/>
        <v>0</v>
      </c>
      <c r="T11" s="13"/>
      <c r="U11" s="13"/>
      <c r="V11" s="13"/>
    </row>
    <row r="12" spans="1:22">
      <c r="A12" t="s">
        <v>246</v>
      </c>
      <c r="B12" s="22">
        <v>4619</v>
      </c>
      <c r="C12" s="2">
        <v>177330</v>
      </c>
      <c r="D12" s="2">
        <v>165246.79999999999</v>
      </c>
      <c r="E12" s="2">
        <f t="shared" si="1"/>
        <v>-12083.200000000012</v>
      </c>
      <c r="F12" s="3">
        <f t="shared" si="2"/>
        <v>0.93186037331528782</v>
      </c>
      <c r="G12" s="69"/>
      <c r="H12" s="1">
        <f t="shared" si="3"/>
        <v>165246.79999999999</v>
      </c>
      <c r="J12" s="1">
        <f t="shared" si="0"/>
        <v>-165246.79999999999</v>
      </c>
      <c r="K12" s="3">
        <f t="shared" si="4"/>
        <v>0</v>
      </c>
      <c r="L12" s="1">
        <f t="shared" si="5"/>
        <v>-177330</v>
      </c>
      <c r="M12" s="3">
        <f t="shared" si="6"/>
        <v>0</v>
      </c>
      <c r="T12" s="13"/>
      <c r="U12" s="13"/>
      <c r="V12" s="13"/>
    </row>
    <row r="13" spans="1:22">
      <c r="A13" t="s">
        <v>8</v>
      </c>
      <c r="B13" s="22">
        <v>4603</v>
      </c>
      <c r="C13" s="2">
        <v>5479482</v>
      </c>
      <c r="D13" s="2">
        <v>5106126.09</v>
      </c>
      <c r="E13" s="2">
        <f t="shared" si="1"/>
        <v>-373355.91000000015</v>
      </c>
      <c r="F13" s="3">
        <f t="shared" si="2"/>
        <v>0.93186291879414873</v>
      </c>
      <c r="G13" s="69"/>
      <c r="H13" s="1">
        <f t="shared" si="3"/>
        <v>5106126.09</v>
      </c>
      <c r="J13" s="1">
        <f t="shared" si="0"/>
        <v>-5106126.09</v>
      </c>
      <c r="K13" s="3">
        <f t="shared" si="4"/>
        <v>0</v>
      </c>
      <c r="L13" s="1">
        <f t="shared" si="5"/>
        <v>-5479482</v>
      </c>
      <c r="M13" s="3">
        <f t="shared" si="6"/>
        <v>0</v>
      </c>
      <c r="T13" s="13"/>
      <c r="U13" s="13"/>
      <c r="V13" s="13"/>
    </row>
    <row r="14" spans="1:22">
      <c r="A14" t="s">
        <v>248</v>
      </c>
      <c r="B14" s="22">
        <v>1171</v>
      </c>
      <c r="C14" s="2">
        <v>2730875</v>
      </c>
      <c r="D14" s="2">
        <v>2544800.7000000002</v>
      </c>
      <c r="E14" s="2">
        <f t="shared" si="1"/>
        <v>-186074.29999999981</v>
      </c>
      <c r="F14" s="3">
        <f t="shared" si="2"/>
        <v>0.93186275461161727</v>
      </c>
      <c r="G14" s="69"/>
      <c r="H14" s="1">
        <f t="shared" si="3"/>
        <v>2544800.7000000002</v>
      </c>
      <c r="J14" s="1">
        <f t="shared" si="0"/>
        <v>-2544800.7000000002</v>
      </c>
      <c r="K14" s="3">
        <f t="shared" si="4"/>
        <v>0</v>
      </c>
      <c r="L14" s="1">
        <f t="shared" si="5"/>
        <v>-2730875</v>
      </c>
      <c r="M14" s="3">
        <f t="shared" si="6"/>
        <v>0</v>
      </c>
      <c r="T14" s="13"/>
      <c r="U14" s="13"/>
      <c r="V14" s="13"/>
    </row>
    <row r="15" spans="1:22">
      <c r="A15" t="s">
        <v>9</v>
      </c>
      <c r="B15" s="22">
        <v>1159</v>
      </c>
      <c r="C15" s="2">
        <v>1241307</v>
      </c>
      <c r="D15" s="2">
        <v>1156727.6000000001</v>
      </c>
      <c r="E15" s="2">
        <f t="shared" si="1"/>
        <v>-84579.399999999907</v>
      </c>
      <c r="F15" s="3">
        <f t="shared" si="2"/>
        <v>0.93186262544237652</v>
      </c>
      <c r="G15" s="69"/>
      <c r="H15" s="1">
        <f t="shared" si="3"/>
        <v>1156727.6000000001</v>
      </c>
      <c r="J15" s="1">
        <f t="shared" si="0"/>
        <v>-1156727.6000000001</v>
      </c>
      <c r="K15" s="3">
        <f t="shared" si="4"/>
        <v>0</v>
      </c>
      <c r="L15" s="1">
        <f t="shared" si="5"/>
        <v>-1241307</v>
      </c>
      <c r="M15" s="3">
        <f t="shared" si="6"/>
        <v>0</v>
      </c>
      <c r="T15" s="13"/>
      <c r="U15" s="13"/>
      <c r="V15" s="13"/>
    </row>
    <row r="16" spans="1:22">
      <c r="A16" t="s">
        <v>249</v>
      </c>
      <c r="B16" s="22">
        <v>4621</v>
      </c>
      <c r="C16" s="2">
        <v>2110221</v>
      </c>
      <c r="D16" s="2">
        <v>1966436.92</v>
      </c>
      <c r="E16" s="2">
        <f t="shared" si="1"/>
        <v>-143784.08000000007</v>
      </c>
      <c r="F16" s="3">
        <f t="shared" si="2"/>
        <v>0.93186302287769851</v>
      </c>
      <c r="G16" s="69"/>
      <c r="H16" s="1">
        <f t="shared" si="3"/>
        <v>1966436.92</v>
      </c>
      <c r="J16" s="1">
        <f t="shared" si="0"/>
        <v>-1966436.92</v>
      </c>
      <c r="K16" s="3">
        <f t="shared" si="4"/>
        <v>0</v>
      </c>
      <c r="L16" s="1">
        <f t="shared" si="5"/>
        <v>-2110221</v>
      </c>
      <c r="M16" s="3">
        <f t="shared" si="6"/>
        <v>0</v>
      </c>
      <c r="T16" s="13"/>
      <c r="U16" s="13"/>
      <c r="V16" s="13"/>
    </row>
    <row r="17" spans="1:22">
      <c r="A17" t="s">
        <v>10</v>
      </c>
      <c r="B17" s="22">
        <v>1219</v>
      </c>
      <c r="C17" s="2">
        <v>3262863</v>
      </c>
      <c r="D17" s="2">
        <v>3040541.07</v>
      </c>
      <c r="E17" s="2">
        <f t="shared" si="1"/>
        <v>-222321.93000000017</v>
      </c>
      <c r="F17" s="3">
        <f t="shared" si="2"/>
        <v>0.93186292835463824</v>
      </c>
      <c r="G17" s="69"/>
      <c r="H17" s="1">
        <f t="shared" si="3"/>
        <v>3040541.07</v>
      </c>
      <c r="J17" s="1">
        <f t="shared" si="0"/>
        <v>-3040541.07</v>
      </c>
      <c r="K17" s="3">
        <f t="shared" si="4"/>
        <v>0</v>
      </c>
      <c r="L17" s="1">
        <f t="shared" si="5"/>
        <v>-3262863</v>
      </c>
      <c r="M17" s="3">
        <f t="shared" si="6"/>
        <v>0</v>
      </c>
      <c r="T17" s="13"/>
      <c r="U17" s="13"/>
      <c r="V17" s="13"/>
    </row>
    <row r="18" spans="1:22">
      <c r="A18" t="s">
        <v>250</v>
      </c>
      <c r="B18" s="22">
        <v>4620</v>
      </c>
      <c r="C18" s="2">
        <v>354659</v>
      </c>
      <c r="D18" s="2">
        <v>330493.58</v>
      </c>
      <c r="E18" s="2">
        <f t="shared" si="1"/>
        <v>-24165.419999999984</v>
      </c>
      <c r="F18" s="3">
        <f t="shared" si="2"/>
        <v>0.93186294440575312</v>
      </c>
      <c r="G18" s="69"/>
      <c r="H18" s="1">
        <f t="shared" si="3"/>
        <v>330493.58</v>
      </c>
      <c r="J18" s="1">
        <f t="shared" si="0"/>
        <v>-330493.58</v>
      </c>
      <c r="K18" s="3">
        <f t="shared" si="4"/>
        <v>0</v>
      </c>
      <c r="L18" s="1">
        <f t="shared" si="5"/>
        <v>-354659</v>
      </c>
      <c r="M18" s="3">
        <f t="shared" si="6"/>
        <v>0</v>
      </c>
      <c r="T18" s="13"/>
      <c r="U18" s="13"/>
      <c r="V18" s="13"/>
    </row>
    <row r="19" spans="1:22">
      <c r="A19" t="s">
        <v>247</v>
      </c>
      <c r="B19" s="22">
        <v>1140</v>
      </c>
      <c r="C19" s="2">
        <v>531989</v>
      </c>
      <c r="D19" s="2">
        <v>495740.38</v>
      </c>
      <c r="E19" s="2">
        <f t="shared" si="1"/>
        <v>-36248.619999999995</v>
      </c>
      <c r="F19" s="3">
        <f t="shared" si="2"/>
        <v>0.93186208737398701</v>
      </c>
      <c r="G19" s="69"/>
      <c r="H19" s="1">
        <f t="shared" si="3"/>
        <v>495740.38</v>
      </c>
      <c r="J19" s="1">
        <f t="shared" si="0"/>
        <v>-495740.38</v>
      </c>
      <c r="K19" s="3">
        <f t="shared" si="4"/>
        <v>0</v>
      </c>
      <c r="L19" s="1">
        <f t="shared" si="5"/>
        <v>-531989</v>
      </c>
      <c r="M19" s="3">
        <f t="shared" si="6"/>
        <v>0</v>
      </c>
      <c r="T19" s="13"/>
      <c r="U19" s="13"/>
      <c r="V19" s="13"/>
    </row>
    <row r="20" spans="1:22">
      <c r="A20" t="s">
        <v>11</v>
      </c>
      <c r="B20" s="22">
        <v>1138</v>
      </c>
      <c r="C20" s="2">
        <v>2730875</v>
      </c>
      <c r="D20" s="2">
        <v>2544800.7000000002</v>
      </c>
      <c r="E20" s="2">
        <f t="shared" si="1"/>
        <v>-186074.29999999981</v>
      </c>
      <c r="F20" s="3">
        <f t="shared" si="2"/>
        <v>0.93186275461161727</v>
      </c>
      <c r="G20" s="69"/>
      <c r="H20" s="1">
        <f t="shared" si="3"/>
        <v>2544800.7000000002</v>
      </c>
      <c r="J20" s="1">
        <f t="shared" si="0"/>
        <v>-2544800.7000000002</v>
      </c>
      <c r="K20" s="3">
        <f t="shared" si="4"/>
        <v>0</v>
      </c>
      <c r="L20" s="1">
        <f t="shared" si="5"/>
        <v>-2730875</v>
      </c>
      <c r="M20" s="3">
        <f t="shared" si="6"/>
        <v>0</v>
      </c>
      <c r="T20" s="13"/>
      <c r="U20" s="13"/>
      <c r="V20" s="13"/>
    </row>
    <row r="21" spans="1:22">
      <c r="A21" t="s">
        <v>245</v>
      </c>
      <c r="B21" s="22">
        <v>4613</v>
      </c>
      <c r="C21" s="2">
        <v>2766341</v>
      </c>
      <c r="D21" s="2">
        <v>2577850.02</v>
      </c>
      <c r="E21" s="2">
        <f t="shared" si="1"/>
        <v>-188490.97999999998</v>
      </c>
      <c r="F21" s="3">
        <f t="shared" si="2"/>
        <v>0.93186270962256645</v>
      </c>
      <c r="G21" s="69"/>
      <c r="H21" s="1">
        <f t="shared" si="3"/>
        <v>2577850.02</v>
      </c>
      <c r="J21" s="1">
        <f t="shared" si="0"/>
        <v>-2577850.02</v>
      </c>
      <c r="K21" s="3">
        <f t="shared" si="4"/>
        <v>0</v>
      </c>
      <c r="L21" s="1">
        <f t="shared" si="5"/>
        <v>-2766341</v>
      </c>
      <c r="M21" s="3">
        <f t="shared" si="6"/>
        <v>0</v>
      </c>
    </row>
    <row r="22" spans="1:22">
      <c r="C22" s="2"/>
      <c r="D22" s="1"/>
      <c r="E22" s="1"/>
      <c r="F22" s="48"/>
      <c r="G22" s="69"/>
      <c r="H22" s="1"/>
      <c r="J22" s="1"/>
      <c r="K22" s="3"/>
      <c r="L22" s="1"/>
      <c r="M22" s="3"/>
    </row>
    <row r="23" spans="1:22">
      <c r="A23" s="5" t="s">
        <v>12</v>
      </c>
      <c r="B23" s="5"/>
      <c r="C23" s="8">
        <f>SUM(C8:C21)</f>
        <v>54156439</v>
      </c>
      <c r="D23" s="8">
        <f>SUM(D8:D21)</f>
        <v>50466372.24000001</v>
      </c>
      <c r="E23" s="8">
        <f>SUM(E8:E21)</f>
        <v>-3690066.7600000002</v>
      </c>
      <c r="F23" s="49"/>
      <c r="G23" s="73">
        <f>SUM(G8:G21)</f>
        <v>0</v>
      </c>
      <c r="H23" s="9">
        <f>SUM(H8:H21)</f>
        <v>50466372.24000001</v>
      </c>
      <c r="I23" s="9">
        <f>SUM(I8:I21)</f>
        <v>0</v>
      </c>
      <c r="J23" s="9">
        <f>SUM(J8:J21)</f>
        <v>-50466372.24000001</v>
      </c>
      <c r="K23" s="8"/>
      <c r="L23" s="9">
        <f>SUM(L8:L21)</f>
        <v>-54156439</v>
      </c>
      <c r="M23" s="8"/>
      <c r="N23" s="23"/>
      <c r="O23" s="23"/>
      <c r="P23" s="23"/>
      <c r="Q23" s="9"/>
      <c r="R23" s="9"/>
      <c r="S23" s="9"/>
      <c r="T23" s="26"/>
      <c r="U23" s="26"/>
      <c r="V23" s="26"/>
    </row>
    <row r="25" spans="1:22">
      <c r="A25" s="5" t="s">
        <v>231</v>
      </c>
      <c r="B25" s="5"/>
      <c r="C25" s="8">
        <f>D23</f>
        <v>50466372.24000001</v>
      </c>
    </row>
    <row r="26" spans="1:22">
      <c r="A26" s="5" t="s">
        <v>232</v>
      </c>
      <c r="B26" s="5"/>
      <c r="C26" s="8">
        <f>+C23</f>
        <v>54156439</v>
      </c>
    </row>
    <row r="27" spans="1:22">
      <c r="A27" s="5" t="s">
        <v>13</v>
      </c>
      <c r="B27" s="5"/>
      <c r="C27" s="8">
        <f>G23+I23</f>
        <v>0</v>
      </c>
    </row>
    <row r="30" spans="1:22" s="11" customFormat="1" ht="18.75" customHeight="1">
      <c r="A30" s="59" t="s">
        <v>229</v>
      </c>
      <c r="G30" s="74"/>
      <c r="I30" s="16"/>
      <c r="N30" s="16"/>
      <c r="O30" s="16"/>
      <c r="P30" s="16"/>
      <c r="Q30" s="16"/>
      <c r="R30" s="16"/>
      <c r="S30" s="16"/>
    </row>
    <row r="31" spans="1:22" s="11" customFormat="1" ht="13.5" customHeight="1">
      <c r="A31" s="60"/>
      <c r="G31" s="74"/>
      <c r="I31" s="16"/>
      <c r="N31" s="16"/>
      <c r="O31" s="16"/>
      <c r="P31" s="16"/>
      <c r="Q31" s="16"/>
      <c r="R31" s="16"/>
      <c r="S31" s="16"/>
    </row>
    <row r="32" spans="1:22" s="11" customFormat="1" ht="15" customHeight="1">
      <c r="A32" s="60"/>
      <c r="C32" s="6"/>
      <c r="D32"/>
      <c r="E32" s="5"/>
      <c r="F32" s="6" t="s">
        <v>222</v>
      </c>
      <c r="G32" s="70" t="s">
        <v>1</v>
      </c>
      <c r="H32" s="6" t="s">
        <v>2</v>
      </c>
      <c r="I32" s="17" t="s">
        <v>1</v>
      </c>
      <c r="J32" s="6" t="s">
        <v>215</v>
      </c>
      <c r="K32" s="6" t="s">
        <v>215</v>
      </c>
      <c r="L32" s="6" t="s">
        <v>219</v>
      </c>
      <c r="M32" s="6" t="s">
        <v>219</v>
      </c>
      <c r="N32" s="16"/>
      <c r="O32" s="16"/>
      <c r="P32" s="16"/>
      <c r="Q32" s="16"/>
      <c r="R32" s="16"/>
      <c r="S32" s="16"/>
    </row>
    <row r="33" spans="1:22" s="6" customFormat="1" ht="14.25" customHeight="1">
      <c r="B33" s="6" t="s">
        <v>51</v>
      </c>
      <c r="C33" s="6" t="s">
        <v>53</v>
      </c>
      <c r="D33" s="6" t="s">
        <v>5</v>
      </c>
      <c r="E33" s="6" t="s">
        <v>222</v>
      </c>
      <c r="F33" s="6" t="s">
        <v>223</v>
      </c>
      <c r="G33" s="70" t="s">
        <v>225</v>
      </c>
      <c r="H33" s="6" t="s">
        <v>227</v>
      </c>
      <c r="I33" s="17" t="s">
        <v>226</v>
      </c>
      <c r="J33" s="6" t="s">
        <v>216</v>
      </c>
      <c r="K33" s="6" t="s">
        <v>217</v>
      </c>
      <c r="L33" s="6" t="s">
        <v>220</v>
      </c>
      <c r="M33" s="6" t="s">
        <v>221</v>
      </c>
      <c r="N33" s="17"/>
      <c r="O33" s="17"/>
      <c r="P33" s="17"/>
      <c r="Q33" s="17"/>
      <c r="R33" s="17"/>
      <c r="S33" s="17"/>
      <c r="T33" s="17"/>
      <c r="U33" s="17"/>
      <c r="V33" s="17"/>
    </row>
    <row r="34" spans="1:22" s="7" customFormat="1" ht="14.25" customHeight="1">
      <c r="B34" s="7" t="s">
        <v>52</v>
      </c>
      <c r="C34" s="7" t="s">
        <v>6</v>
      </c>
      <c r="D34" s="7" t="s">
        <v>4</v>
      </c>
      <c r="E34" s="7" t="s">
        <v>6</v>
      </c>
      <c r="F34" s="6" t="s">
        <v>218</v>
      </c>
      <c r="G34" s="71" t="s">
        <v>224</v>
      </c>
      <c r="H34" s="7" t="s">
        <v>224</v>
      </c>
      <c r="I34" s="18" t="s">
        <v>224</v>
      </c>
      <c r="J34" s="6" t="s">
        <v>3</v>
      </c>
      <c r="K34" s="7" t="s">
        <v>218</v>
      </c>
      <c r="L34" s="7" t="s">
        <v>3</v>
      </c>
      <c r="M34" s="7" t="s">
        <v>218</v>
      </c>
      <c r="N34" s="18"/>
      <c r="O34" s="24"/>
      <c r="P34" s="24"/>
      <c r="Q34" s="18"/>
      <c r="R34" s="18"/>
      <c r="S34" s="18"/>
      <c r="T34" s="18"/>
      <c r="U34" s="18"/>
      <c r="V34" s="18"/>
    </row>
    <row r="35" spans="1:22">
      <c r="G35" s="72"/>
      <c r="I35" s="51"/>
    </row>
    <row r="36" spans="1:22">
      <c r="A36" t="s">
        <v>7</v>
      </c>
      <c r="B36" s="22">
        <v>6000</v>
      </c>
      <c r="C36" s="2">
        <v>585187</v>
      </c>
      <c r="D36" s="2">
        <v>545314.43000000005</v>
      </c>
      <c r="E36" s="2">
        <f>D36-C36</f>
        <v>-39872.569999999949</v>
      </c>
      <c r="F36" s="3">
        <f>(E36+C36)/C36</f>
        <v>0.93186354105610691</v>
      </c>
      <c r="G36" s="69"/>
      <c r="H36" s="1">
        <f>D36-G36</f>
        <v>545314.43000000005</v>
      </c>
      <c r="J36" s="1">
        <f>(I36+G36)-D36</f>
        <v>-545314.43000000005</v>
      </c>
      <c r="K36" s="3">
        <f>(J36+D36)/D36</f>
        <v>0</v>
      </c>
      <c r="L36" s="1">
        <f>G36+I36-C36</f>
        <v>-585187</v>
      </c>
      <c r="M36" s="3">
        <f>(L36+C36)/C36</f>
        <v>0</v>
      </c>
      <c r="T36" s="13"/>
      <c r="U36" s="13"/>
      <c r="V36" s="13"/>
    </row>
    <row r="37" spans="1:22">
      <c r="C37" s="2"/>
      <c r="D37" s="1"/>
      <c r="E37" s="2"/>
      <c r="G37" s="69"/>
      <c r="H37" s="1"/>
      <c r="J37" s="1"/>
      <c r="L37" s="1"/>
    </row>
    <row r="38" spans="1:22" s="5" customFormat="1">
      <c r="A38" s="5" t="s">
        <v>12</v>
      </c>
      <c r="C38" s="8">
        <f>SUM(C36:C37)</f>
        <v>585187</v>
      </c>
      <c r="D38" s="8">
        <f t="shared" ref="D38:L38" si="7">SUM(D36:D37)</f>
        <v>545314.43000000005</v>
      </c>
      <c r="E38" s="8">
        <f t="shared" si="7"/>
        <v>-39872.569999999949</v>
      </c>
      <c r="F38" s="10"/>
      <c r="G38" s="73">
        <f t="shared" si="7"/>
        <v>0</v>
      </c>
      <c r="H38" s="9">
        <f t="shared" si="7"/>
        <v>545314.43000000005</v>
      </c>
      <c r="I38" s="9">
        <f t="shared" si="7"/>
        <v>0</v>
      </c>
      <c r="J38" s="9">
        <f t="shared" si="7"/>
        <v>-545314.43000000005</v>
      </c>
      <c r="K38" s="9"/>
      <c r="L38" s="9">
        <f t="shared" si="7"/>
        <v>-585187</v>
      </c>
      <c r="M38" s="9"/>
      <c r="N38" s="9"/>
      <c r="O38" s="9"/>
      <c r="P38" s="9"/>
      <c r="Q38" s="9"/>
      <c r="R38" s="9"/>
      <c r="S38" s="9"/>
      <c r="T38" s="26"/>
      <c r="U38" s="26"/>
      <c r="V38" s="26"/>
    </row>
    <row r="39" spans="1:22">
      <c r="C39" s="1"/>
      <c r="D39" s="1"/>
      <c r="E39" s="1"/>
      <c r="J39" s="1"/>
    </row>
    <row r="40" spans="1:22">
      <c r="A40" s="5" t="s">
        <v>143</v>
      </c>
      <c r="B40" s="5"/>
      <c r="C40" s="8">
        <f>D38</f>
        <v>545314.43000000005</v>
      </c>
      <c r="D40" s="1"/>
      <c r="E40" s="1"/>
    </row>
    <row r="41" spans="1:22">
      <c r="A41" s="5" t="s">
        <v>230</v>
      </c>
      <c r="B41" s="5"/>
      <c r="C41" s="8">
        <f>C38</f>
        <v>585187</v>
      </c>
      <c r="D41" s="1"/>
      <c r="E41" s="1"/>
    </row>
    <row r="42" spans="1:22">
      <c r="A42" s="5" t="s">
        <v>13</v>
      </c>
      <c r="B42" s="5"/>
      <c r="C42" s="8">
        <f>+G38+I38</f>
        <v>0</v>
      </c>
      <c r="D42" s="1"/>
      <c r="E42" s="1"/>
    </row>
  </sheetData>
  <customSheetViews>
    <customSheetView guid="{4781F7F1-9988-4D24-AB2D-328FFC50039B}" fitToPage="1" topLeftCell="A25">
      <selection activeCell="I37" sqref="I37"/>
      <rowBreaks count="5" manualBreakCount="5">
        <brk id="49" max="16383" man="1"/>
        <brk id="53" max="16383" man="1"/>
        <brk id="57" max="16383" man="1"/>
        <brk id="59" max="16383" man="1"/>
        <brk id="88" max="16383" man="1"/>
      </rowBreaks>
      <colBreaks count="2" manualBreakCount="2">
        <brk id="9" max="1048575" man="1"/>
        <brk id="13" max="1048575" man="1"/>
      </colBreaks>
      <pageMargins left="0.28000000000000003" right="0.31" top="1" bottom="1" header="0.5" footer="0.5"/>
      <pageSetup paperSize="5" scale="70" orientation="landscape" r:id="rId1"/>
      <headerFooter alignWithMargins="0"/>
    </customSheetView>
    <customSheetView guid="{92E07692-B499-4312-B9DA-83EC5551FEFF}" showPageBreaks="1" fitToPage="1" showRuler="0">
      <pane xSplit="2" ySplit="2" topLeftCell="E3" activePane="bottomRight" state="frozen"/>
      <selection pane="bottomRight" activeCell="H4" sqref="H4"/>
      <rowBreaks count="4" manualBreakCount="4">
        <brk id="30" max="16383" man="1"/>
        <brk id="49" max="16383" man="1"/>
        <brk id="70" max="16383" man="1"/>
        <brk id="99" max="16383" man="1"/>
      </rowBreaks>
      <colBreaks count="3" manualBreakCount="3">
        <brk id="13" max="1048575" man="1"/>
        <brk id="16" max="1048575" man="1"/>
        <brk id="20" max="1048575" man="1"/>
      </colBreaks>
      <pageMargins left="0.28000000000000003" right="0.31" top="1" bottom="1" header="0.5" footer="0.5"/>
      <pageSetup paperSize="5" scale="70" orientation="landscape" r:id="rId2"/>
      <headerFooter alignWithMargins="0"/>
    </customSheetView>
    <customSheetView guid="{26B24495-FD3D-4B85-9C33-DA95D25F7E9A}" showPageBreaks="1" fitToPage="1" printArea="1" showRuler="0" topLeftCell="A4">
      <pane xSplit="2" ySplit="6" topLeftCell="N10" activePane="bottomRight" state="frozen"/>
      <selection pane="bottomRight" activeCell="N12" sqref="N12"/>
      <rowBreaks count="1" manualBreakCount="1">
        <brk id="31" max="16383" man="1"/>
      </rowBreaks>
      <colBreaks count="1" manualBreakCount="1">
        <brk id="15" max="1048575" man="1"/>
      </colBreaks>
      <pageMargins left="0.28000000000000003" right="0.31" top="1" bottom="1" header="0.5" footer="0.5"/>
      <pageSetup paperSize="5" orientation="landscape" r:id="rId3"/>
      <headerFooter alignWithMargins="0"/>
    </customSheetView>
    <customSheetView guid="{63B86608-8DD2-4B55-B5F1-992ED4FAD504}" fitToPage="1" showRuler="0" topLeftCell="A7">
      <pane xSplit="2" ySplit="3" topLeftCell="N10" activePane="bottomRight" state="frozen"/>
      <selection pane="bottomRight" activeCell="N22" sqref="N22"/>
      <rowBreaks count="1" manualBreakCount="1">
        <brk id="31" max="16383" man="1"/>
      </rowBreaks>
      <colBreaks count="1" manualBreakCount="1">
        <brk id="15" max="1048575" man="1"/>
      </colBreaks>
      <pageMargins left="0.28000000000000003" right="0.31" top="1" bottom="1" header="0.5" footer="0.5"/>
      <pageSetup paperSize="5" scale="36" orientation="landscape" r:id="rId4"/>
      <headerFooter alignWithMargins="0"/>
    </customSheetView>
    <customSheetView guid="{FD5C2174-C8DB-406B-B60B-70F2A135E3CD}" fitToPage="1" showRuler="0" topLeftCell="A30">
      <selection activeCell="S58" sqref="S58"/>
      <rowBreaks count="2" manualBreakCount="2">
        <brk id="30" max="16383" man="1"/>
        <brk id="99" max="16383" man="1"/>
      </rowBreaks>
      <colBreaks count="1" manualBreakCount="1">
        <brk id="15" max="1048575" man="1"/>
      </colBreaks>
      <pageMargins left="0.28000000000000003" right="0.31" top="1" bottom="1" header="0.5" footer="0.5"/>
      <pageSetup paperSize="5" scale="52" orientation="landscape" r:id="rId5"/>
      <headerFooter alignWithMargins="0"/>
    </customSheetView>
    <customSheetView guid="{245B6359-EB45-4169-B7E8-46110F39194A}" showPageBreaks="1" fitToPage="1" showRuler="0" topLeftCell="A25">
      <selection activeCell="I37" sqref="I37"/>
      <rowBreaks count="5" manualBreakCount="5">
        <brk id="49" max="16383" man="1"/>
        <brk id="53" max="16383" man="1"/>
        <brk id="57" max="16383" man="1"/>
        <brk id="59" max="16383" man="1"/>
        <brk id="88" max="16383" man="1"/>
      </rowBreaks>
      <colBreaks count="2" manualBreakCount="2">
        <brk id="9" max="1048575" man="1"/>
        <brk id="13" max="1048575" man="1"/>
      </colBreaks>
      <pageMargins left="0.28000000000000003" right="0.31" top="1" bottom="1" header="0.5" footer="0.5"/>
      <pageSetup paperSize="5" scale="70" orientation="landscape" r:id="rId6"/>
      <headerFooter alignWithMargins="0"/>
    </customSheetView>
    <customSheetView guid="{F2D135C0-AC65-4517-BABC-9B297C96DD21}" fitToPage="1">
      <selection activeCell="C1" sqref="C1"/>
      <rowBreaks count="5" manualBreakCount="5">
        <brk id="48" max="16383" man="1"/>
        <brk id="52" max="16383" man="1"/>
        <brk id="56" max="16383" man="1"/>
        <brk id="58" max="16383" man="1"/>
        <brk id="87" max="16383" man="1"/>
      </rowBreaks>
      <colBreaks count="2" manualBreakCount="2">
        <brk id="9" max="1048575" man="1"/>
        <brk id="13" max="1048575" man="1"/>
      </colBreaks>
      <pageMargins left="0.28000000000000003" right="0.31" top="1" bottom="1" header="0.5" footer="0.5"/>
      <pageSetup paperSize="5" scale="70" orientation="landscape" r:id="rId7"/>
      <headerFooter alignWithMargins="0"/>
    </customSheetView>
    <customSheetView guid="{F5B12566-03DA-45E1-9249-FA7F62C6F707}" fitToPage="1" topLeftCell="A25">
      <selection activeCell="I37" sqref="I37"/>
      <rowBreaks count="5" manualBreakCount="5">
        <brk id="49" max="16383" man="1"/>
        <brk id="53" max="16383" man="1"/>
        <brk id="57" max="16383" man="1"/>
        <brk id="59" max="16383" man="1"/>
        <brk id="88" max="16383" man="1"/>
      </rowBreaks>
      <colBreaks count="2" manualBreakCount="2">
        <brk id="9" max="1048575" man="1"/>
        <brk id="13" max="1048575" man="1"/>
      </colBreaks>
      <pageMargins left="0.28000000000000003" right="0.31" top="1" bottom="1" header="0.5" footer="0.5"/>
      <pageSetup paperSize="5" scale="70" orientation="landscape" r:id="rId8"/>
      <headerFooter alignWithMargins="0"/>
    </customSheetView>
  </customSheetViews>
  <phoneticPr fontId="0" type="noConversion"/>
  <pageMargins left="0.28000000000000003" right="0.31" top="1" bottom="1" header="0.5" footer="0.5"/>
  <pageSetup paperSize="5" scale="70" orientation="landscape" r:id="rId9"/>
  <headerFooter alignWithMargins="0"/>
  <rowBreaks count="5" manualBreakCount="5">
    <brk id="49" max="16383" man="1"/>
    <brk id="53" max="16383" man="1"/>
    <brk id="57" max="16383" man="1"/>
    <brk id="59" max="16383" man="1"/>
    <brk id="88" max="16383" man="1"/>
  </rowBreaks>
  <colBreaks count="2" manualBreakCount="2">
    <brk id="9" max="1048575" man="1"/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65"/>
  <sheetViews>
    <sheetView zoomScaleNormal="100" workbookViewId="0">
      <selection activeCell="H146" sqref="H146:H151"/>
    </sheetView>
  </sheetViews>
  <sheetFormatPr defaultRowHeight="12.75"/>
  <cols>
    <col min="1" max="1" width="33.5703125" customWidth="1"/>
    <col min="2" max="2" width="22" customWidth="1"/>
    <col min="3" max="3" width="18.85546875" bestFit="1" customWidth="1"/>
    <col min="4" max="4" width="14.5703125" bestFit="1" customWidth="1"/>
    <col min="5" max="5" width="15.85546875" customWidth="1"/>
    <col min="6" max="6" width="17.28515625" style="67" bestFit="1" customWidth="1"/>
    <col min="7" max="7" width="18.42578125" bestFit="1" customWidth="1"/>
    <col min="8" max="8" width="14.42578125" customWidth="1"/>
    <col min="9" max="9" width="17.7109375" bestFit="1" customWidth="1"/>
    <col min="10" max="10" width="15.7109375" customWidth="1"/>
    <col min="11" max="11" width="16.140625" customWidth="1"/>
    <col min="12" max="12" width="15" customWidth="1"/>
    <col min="13" max="14" width="15.7109375" style="1" customWidth="1"/>
    <col min="15" max="15" width="15.7109375" customWidth="1"/>
    <col min="16" max="19" width="15.7109375" style="1" customWidth="1"/>
    <col min="20" max="21" width="15.7109375" customWidth="1"/>
    <col min="22" max="22" width="17.42578125" customWidth="1"/>
  </cols>
  <sheetData>
    <row r="1" spans="1:22" ht="12" customHeight="1">
      <c r="C1" s="31" t="s">
        <v>122</v>
      </c>
      <c r="D1" s="31"/>
      <c r="E1" s="31"/>
    </row>
    <row r="2" spans="1:22" ht="12" customHeight="1">
      <c r="C2" s="31" t="s">
        <v>120</v>
      </c>
      <c r="D2" s="31"/>
      <c r="E2" s="31"/>
    </row>
    <row r="3" spans="1:22" ht="12" customHeight="1">
      <c r="C3" s="31" t="s">
        <v>121</v>
      </c>
      <c r="D3" s="31"/>
      <c r="E3" s="31"/>
    </row>
    <row r="4" spans="1:22" ht="12" customHeight="1">
      <c r="C4" s="31" t="s">
        <v>123</v>
      </c>
    </row>
    <row r="5" spans="1:22" ht="12" customHeight="1">
      <c r="C5" s="31" t="s">
        <v>124</v>
      </c>
    </row>
    <row r="6" spans="1:22" ht="15.75" customHeight="1">
      <c r="A6" s="61" t="s">
        <v>228</v>
      </c>
      <c r="C6" s="31"/>
    </row>
    <row r="7" spans="1:22">
      <c r="B7" s="31" t="s">
        <v>118</v>
      </c>
      <c r="C7" s="31" t="s">
        <v>116</v>
      </c>
    </row>
    <row r="8" spans="1:22" ht="24.75" customHeight="1">
      <c r="A8" s="59" t="s">
        <v>233</v>
      </c>
      <c r="C8" s="31"/>
      <c r="D8" s="31"/>
      <c r="E8" s="31"/>
      <c r="M8" s="25"/>
    </row>
    <row r="9" spans="1:22" ht="12" customHeight="1">
      <c r="A9" s="25"/>
      <c r="B9" s="25"/>
      <c r="C9" s="31"/>
      <c r="D9" s="25"/>
      <c r="I9" s="1"/>
      <c r="M9" s="27"/>
      <c r="N9"/>
      <c r="O9" s="27"/>
      <c r="T9" s="1"/>
      <c r="U9" s="1"/>
    </row>
    <row r="10" spans="1:22" s="31" customFormat="1">
      <c r="B10" s="6"/>
      <c r="C10"/>
      <c r="D10" s="5"/>
      <c r="E10" s="6" t="s">
        <v>222</v>
      </c>
      <c r="F10" s="70" t="s">
        <v>215</v>
      </c>
      <c r="G10" s="6" t="s">
        <v>2</v>
      </c>
      <c r="H10" s="17" t="s">
        <v>215</v>
      </c>
      <c r="I10" s="6" t="s">
        <v>215</v>
      </c>
      <c r="J10" s="6" t="s">
        <v>215</v>
      </c>
      <c r="K10" s="6" t="s">
        <v>219</v>
      </c>
      <c r="L10" s="6" t="s">
        <v>219</v>
      </c>
      <c r="O10" s="33"/>
      <c r="P10" s="33"/>
      <c r="Q10" s="33"/>
      <c r="R10" s="33"/>
      <c r="S10" s="33"/>
      <c r="T10" s="33"/>
      <c r="U10" s="33"/>
    </row>
    <row r="11" spans="1:22">
      <c r="B11" s="6" t="s">
        <v>53</v>
      </c>
      <c r="C11" s="6" t="s">
        <v>5</v>
      </c>
      <c r="D11" s="6" t="s">
        <v>222</v>
      </c>
      <c r="E11" s="6" t="s">
        <v>223</v>
      </c>
      <c r="F11" s="70" t="s">
        <v>225</v>
      </c>
      <c r="G11" s="6" t="s">
        <v>227</v>
      </c>
      <c r="H11" s="17" t="s">
        <v>226</v>
      </c>
      <c r="I11" s="6" t="s">
        <v>216</v>
      </c>
      <c r="J11" s="6" t="s">
        <v>217</v>
      </c>
      <c r="K11" s="6" t="s">
        <v>220</v>
      </c>
      <c r="L11" s="6" t="s">
        <v>221</v>
      </c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5">
      <c r="B12" s="7" t="s">
        <v>6</v>
      </c>
      <c r="C12" s="7" t="s">
        <v>4</v>
      </c>
      <c r="D12" s="7" t="s">
        <v>6</v>
      </c>
      <c r="E12" s="6" t="s">
        <v>218</v>
      </c>
      <c r="F12" s="71" t="s">
        <v>224</v>
      </c>
      <c r="G12" s="7" t="s">
        <v>224</v>
      </c>
      <c r="H12" s="18" t="s">
        <v>224</v>
      </c>
      <c r="I12" s="6" t="s">
        <v>3</v>
      </c>
      <c r="J12" s="7" t="s">
        <v>218</v>
      </c>
      <c r="K12" s="7" t="s">
        <v>3</v>
      </c>
      <c r="L12" s="7" t="s">
        <v>218</v>
      </c>
      <c r="M12" s="18"/>
      <c r="N12" s="24"/>
      <c r="O12" s="24"/>
      <c r="P12" s="18"/>
      <c r="Q12" s="18"/>
      <c r="R12" s="18"/>
      <c r="S12" s="18"/>
      <c r="T12" s="18"/>
      <c r="U12" s="18"/>
      <c r="V12" s="18"/>
    </row>
    <row r="13" spans="1:22">
      <c r="F13" s="78"/>
      <c r="H13" s="52"/>
    </row>
    <row r="14" spans="1:22">
      <c r="A14" t="s">
        <v>14</v>
      </c>
      <c r="B14" s="2">
        <v>21238</v>
      </c>
      <c r="C14" s="2">
        <v>19741.080000000002</v>
      </c>
      <c r="D14" s="2">
        <f>C14-B14</f>
        <v>-1496.9199999999983</v>
      </c>
      <c r="E14" s="3">
        <f>(D14+B14)/B14</f>
        <v>0.92951690366324524</v>
      </c>
      <c r="F14" s="75"/>
      <c r="G14" s="1">
        <f>C14-F14</f>
        <v>19741.080000000002</v>
      </c>
      <c r="H14" s="1"/>
      <c r="I14" s="1">
        <f>(H14+F14)-C14</f>
        <v>-19741.080000000002</v>
      </c>
      <c r="J14" s="3">
        <f>(I14+C14)/C14</f>
        <v>0</v>
      </c>
      <c r="K14" s="1">
        <f>F14+H14-B14</f>
        <v>-21238</v>
      </c>
      <c r="L14" s="3">
        <f>(K14+B14)/B14</f>
        <v>0</v>
      </c>
      <c r="O14" s="13"/>
      <c r="T14" s="13"/>
      <c r="U14" s="13"/>
      <c r="V14" s="13"/>
    </row>
    <row r="15" spans="1:22">
      <c r="A15" t="s">
        <v>15</v>
      </c>
      <c r="B15" s="2">
        <v>63272</v>
      </c>
      <c r="C15" s="2">
        <v>58811.97</v>
      </c>
      <c r="D15" s="2">
        <f>C15-B15</f>
        <v>-4460.0299999999988</v>
      </c>
      <c r="E15" s="3">
        <f>(D15+B15)/B15</f>
        <v>0.92951020988747002</v>
      </c>
      <c r="F15" s="69"/>
      <c r="G15" s="1">
        <f>C15-F15</f>
        <v>58811.97</v>
      </c>
      <c r="H15" s="1"/>
      <c r="I15" s="1">
        <f>(H15+F15)-C15</f>
        <v>-58811.97</v>
      </c>
      <c r="J15" s="3">
        <f>(I15+C15)/C15</f>
        <v>0</v>
      </c>
      <c r="K15" s="1">
        <f>F15+H15-B15</f>
        <v>-63272</v>
      </c>
      <c r="L15" s="3">
        <f>(K15+B15)/B15</f>
        <v>0</v>
      </c>
      <c r="O15" s="13"/>
      <c r="T15" s="13"/>
      <c r="U15" s="13"/>
      <c r="V15" s="13"/>
    </row>
    <row r="16" spans="1:22">
      <c r="A16" t="s">
        <v>175</v>
      </c>
      <c r="B16" s="2">
        <v>186168</v>
      </c>
      <c r="C16" s="2">
        <v>185956.01</v>
      </c>
      <c r="D16" s="2">
        <f>C16-B16</f>
        <v>-211.98999999999069</v>
      </c>
      <c r="E16" s="3">
        <f>(D16+B16)/B16</f>
        <v>0.99886129732284823</v>
      </c>
      <c r="F16" s="69"/>
      <c r="G16" s="1">
        <f>C16-F16</f>
        <v>185956.01</v>
      </c>
      <c r="H16" s="1"/>
      <c r="I16" s="1">
        <f>(H16+F16)-C16</f>
        <v>-185956.01</v>
      </c>
      <c r="J16" s="3">
        <f>(I16+C16)/C16</f>
        <v>0</v>
      </c>
      <c r="K16" s="1">
        <f>F16+H16-B16</f>
        <v>-186168</v>
      </c>
      <c r="L16" s="3">
        <f>(K16+B16)/B16</f>
        <v>0</v>
      </c>
      <c r="O16" s="13"/>
      <c r="T16" s="13"/>
      <c r="U16" s="13"/>
      <c r="V16" s="13"/>
    </row>
    <row r="17" spans="1:22">
      <c r="A17" t="s">
        <v>16</v>
      </c>
      <c r="B17" s="2">
        <v>21469</v>
      </c>
      <c r="C17" s="2">
        <v>21444.42</v>
      </c>
      <c r="D17" s="2">
        <f>C17-B17</f>
        <v>-24.580000000001746</v>
      </c>
      <c r="E17" s="3">
        <f>(D17+B17)/B17</f>
        <v>0.99885509339046985</v>
      </c>
      <c r="F17" s="69"/>
      <c r="G17" s="1">
        <f>C17-F17</f>
        <v>21444.42</v>
      </c>
      <c r="H17" s="1"/>
      <c r="I17" s="1">
        <f>(H17+F17)-C17</f>
        <v>-21444.42</v>
      </c>
      <c r="J17" s="3">
        <f>(I17+C17)/C17</f>
        <v>0</v>
      </c>
      <c r="K17" s="1">
        <f>F17+H17-B17</f>
        <v>-21469</v>
      </c>
      <c r="L17" s="3">
        <f>(K17+B17)/B17</f>
        <v>0</v>
      </c>
      <c r="O17" s="13"/>
      <c r="T17" s="13"/>
      <c r="U17" s="13"/>
      <c r="V17" s="13"/>
    </row>
    <row r="18" spans="1:22">
      <c r="A18" t="s">
        <v>199</v>
      </c>
      <c r="B18" s="2">
        <v>33849</v>
      </c>
      <c r="C18" s="2">
        <v>33810.18</v>
      </c>
      <c r="D18" s="2">
        <f>C18-B18</f>
        <v>-38.819999999999709</v>
      </c>
      <c r="E18" s="3">
        <f>(D18+B18)/B18</f>
        <v>0.99885314189488617</v>
      </c>
      <c r="F18" s="69"/>
      <c r="G18" s="1">
        <f>C18-F18</f>
        <v>33810.18</v>
      </c>
      <c r="H18" s="1"/>
      <c r="I18" s="1">
        <f>(H18+F18)-C18</f>
        <v>-33810.18</v>
      </c>
      <c r="J18" s="3">
        <f>(I18+C18)/C18</f>
        <v>0</v>
      </c>
      <c r="K18" s="1">
        <f>F18+H18-B18</f>
        <v>-33849</v>
      </c>
      <c r="L18" s="3">
        <f>(K18+B18)/B18</f>
        <v>0</v>
      </c>
      <c r="O18" s="13"/>
      <c r="T18" s="13"/>
      <c r="U18" s="13"/>
      <c r="V18" s="13"/>
    </row>
    <row r="19" spans="1:22">
      <c r="B19" s="2"/>
      <c r="C19" s="2"/>
      <c r="D19" s="2"/>
      <c r="E19" s="4"/>
      <c r="F19" s="69"/>
      <c r="G19" s="1"/>
      <c r="H19" s="1"/>
      <c r="I19" s="1"/>
      <c r="J19" s="4"/>
      <c r="K19" s="1"/>
      <c r="L19" s="4"/>
    </row>
    <row r="20" spans="1:22">
      <c r="A20" s="5" t="s">
        <v>12</v>
      </c>
      <c r="B20" s="8">
        <f>SUM(B14:B18)</f>
        <v>325996</v>
      </c>
      <c r="C20" s="8">
        <f>SUM(C14:C18)</f>
        <v>319763.65999999997</v>
      </c>
      <c r="D20" s="8">
        <f>SUM(D14:D18)</f>
        <v>-6232.3399999999892</v>
      </c>
      <c r="E20" s="9"/>
      <c r="F20" s="73">
        <f>SUM(F14:F18)</f>
        <v>0</v>
      </c>
      <c r="G20" s="9">
        <f>SUM(G14:G18)</f>
        <v>319763.65999999997</v>
      </c>
      <c r="H20" s="9">
        <f>SUM(H14:H18)</f>
        <v>0</v>
      </c>
      <c r="I20" s="9">
        <f>SUM(I14:I18)</f>
        <v>-319763.65999999997</v>
      </c>
      <c r="J20" s="9"/>
      <c r="K20" s="9">
        <f>SUM(K14:K18)</f>
        <v>-325996</v>
      </c>
      <c r="L20" s="9"/>
      <c r="M20" s="9"/>
      <c r="N20" s="9"/>
      <c r="O20" s="9"/>
      <c r="P20" s="9"/>
      <c r="Q20" s="9"/>
      <c r="R20" s="9"/>
      <c r="S20" s="9"/>
      <c r="T20" s="26"/>
      <c r="U20" s="26"/>
      <c r="V20" s="26"/>
    </row>
    <row r="21" spans="1:22">
      <c r="B21" s="14"/>
    </row>
    <row r="22" spans="1:22">
      <c r="A22" s="5" t="s">
        <v>140</v>
      </c>
      <c r="B22" s="93">
        <f>C20</f>
        <v>319763.65999999997</v>
      </c>
      <c r="F22" s="76"/>
      <c r="G22" s="38"/>
    </row>
    <row r="23" spans="1:22">
      <c r="A23" s="5" t="s">
        <v>138</v>
      </c>
      <c r="B23" s="93">
        <f>B20</f>
        <v>325996</v>
      </c>
      <c r="F23" s="76"/>
      <c r="G23" s="38"/>
    </row>
    <row r="24" spans="1:22">
      <c r="A24" s="5" t="s">
        <v>13</v>
      </c>
      <c r="B24" s="93">
        <f>F20+H20</f>
        <v>0</v>
      </c>
      <c r="F24" s="76"/>
      <c r="G24" s="38"/>
    </row>
    <row r="25" spans="1:22">
      <c r="A25" s="5"/>
      <c r="B25" s="26"/>
      <c r="F25" s="76"/>
      <c r="G25" s="38"/>
    </row>
    <row r="26" spans="1:22" ht="24.75" customHeight="1">
      <c r="A26" s="59" t="s">
        <v>234</v>
      </c>
      <c r="M26" s="25"/>
    </row>
    <row r="27" spans="1:22" ht="12.75" customHeight="1">
      <c r="A27" s="25"/>
      <c r="B27" s="25"/>
      <c r="C27" s="25"/>
      <c r="H27" s="1"/>
      <c r="M27" s="27"/>
      <c r="N27" s="27"/>
      <c r="O27" s="1"/>
      <c r="T27" s="1"/>
    </row>
    <row r="28" spans="1:22" ht="25.5" customHeight="1">
      <c r="A28" s="25"/>
      <c r="B28" s="6"/>
      <c r="D28" s="5"/>
      <c r="E28" s="6" t="s">
        <v>222</v>
      </c>
      <c r="F28" s="70" t="s">
        <v>215</v>
      </c>
      <c r="G28" s="6" t="s">
        <v>2</v>
      </c>
      <c r="H28" s="17" t="s">
        <v>215</v>
      </c>
      <c r="I28" s="6" t="s">
        <v>215</v>
      </c>
      <c r="J28" s="6" t="s">
        <v>215</v>
      </c>
      <c r="K28" s="6" t="s">
        <v>219</v>
      </c>
      <c r="L28" s="6" t="s">
        <v>219</v>
      </c>
      <c r="M28" s="27"/>
      <c r="N28" s="27"/>
      <c r="O28" s="1"/>
      <c r="T28" s="1"/>
    </row>
    <row r="29" spans="1:22">
      <c r="B29" s="6" t="s">
        <v>53</v>
      </c>
      <c r="C29" s="6" t="s">
        <v>5</v>
      </c>
      <c r="D29" s="6" t="s">
        <v>222</v>
      </c>
      <c r="E29" s="6" t="s">
        <v>223</v>
      </c>
      <c r="F29" s="70" t="s">
        <v>225</v>
      </c>
      <c r="G29" s="6" t="s">
        <v>227</v>
      </c>
      <c r="H29" s="17" t="s">
        <v>226</v>
      </c>
      <c r="I29" s="6" t="s">
        <v>216</v>
      </c>
      <c r="J29" s="6" t="s">
        <v>217</v>
      </c>
      <c r="K29" s="6" t="s">
        <v>220</v>
      </c>
      <c r="L29" s="6" t="s">
        <v>221</v>
      </c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ht="15">
      <c r="B30" s="7" t="s">
        <v>6</v>
      </c>
      <c r="C30" s="7" t="s">
        <v>4</v>
      </c>
      <c r="D30" s="7" t="s">
        <v>6</v>
      </c>
      <c r="E30" s="6" t="s">
        <v>218</v>
      </c>
      <c r="F30" s="71" t="s">
        <v>224</v>
      </c>
      <c r="G30" s="7" t="s">
        <v>224</v>
      </c>
      <c r="H30" s="18" t="s">
        <v>224</v>
      </c>
      <c r="I30" s="6" t="s">
        <v>3</v>
      </c>
      <c r="J30" s="7" t="s">
        <v>218</v>
      </c>
      <c r="K30" s="7" t="s">
        <v>3</v>
      </c>
      <c r="L30" s="7" t="s">
        <v>218</v>
      </c>
      <c r="M30" s="18"/>
      <c r="N30" s="24"/>
      <c r="O30" s="24"/>
      <c r="P30" s="18"/>
      <c r="Q30" s="18"/>
      <c r="R30" s="18"/>
      <c r="S30" s="18"/>
      <c r="T30" s="18"/>
      <c r="U30" s="18"/>
      <c r="V30" s="18"/>
    </row>
    <row r="31" spans="1:22">
      <c r="F31" s="78"/>
      <c r="H31" s="52"/>
    </row>
    <row r="32" spans="1:22">
      <c r="A32" t="s">
        <v>14</v>
      </c>
      <c r="B32" s="2">
        <v>232258</v>
      </c>
      <c r="C32" s="2">
        <v>226523.95</v>
      </c>
      <c r="D32" s="2">
        <f>C32-B32</f>
        <v>-5734.0499999999884</v>
      </c>
      <c r="E32" s="3">
        <f>(D32+B32)/B32</f>
        <v>0.9753117223088118</v>
      </c>
      <c r="F32" s="69"/>
      <c r="G32" s="1">
        <f>C32-F32</f>
        <v>226523.95</v>
      </c>
      <c r="H32" s="1"/>
      <c r="I32" s="1">
        <f>(H32+F32)-C32</f>
        <v>-226523.95</v>
      </c>
      <c r="J32" s="3">
        <f>(I32+C32)/C32</f>
        <v>0</v>
      </c>
      <c r="K32" s="1">
        <f>F32+H32-B32</f>
        <v>-232258</v>
      </c>
      <c r="L32" s="3">
        <f>(K32+B32)/B32</f>
        <v>0</v>
      </c>
      <c r="O32" s="13"/>
      <c r="T32" s="13"/>
      <c r="U32" s="13"/>
      <c r="V32" s="13"/>
    </row>
    <row r="33" spans="1:22">
      <c r="A33" t="s">
        <v>15</v>
      </c>
      <c r="B33" s="2">
        <v>45161</v>
      </c>
      <c r="C33" s="2">
        <v>44046.32</v>
      </c>
      <c r="D33" s="2">
        <f>C33-B33</f>
        <v>-1114.6800000000003</v>
      </c>
      <c r="E33" s="3">
        <f>(D33+B33)/B33</f>
        <v>0.97531764132769427</v>
      </c>
      <c r="F33" s="69"/>
      <c r="G33" s="1">
        <f>C33-F33</f>
        <v>44046.32</v>
      </c>
      <c r="H33" s="1"/>
      <c r="I33" s="1">
        <f>(H33+F33)-C33</f>
        <v>-44046.32</v>
      </c>
      <c r="J33" s="3">
        <f>(I33+C33)/C33</f>
        <v>0</v>
      </c>
      <c r="K33" s="1">
        <f>F33+H33-B33</f>
        <v>-45161</v>
      </c>
      <c r="L33" s="3">
        <f>(K33+B33)/B33</f>
        <v>0</v>
      </c>
      <c r="O33" s="13"/>
      <c r="T33" s="13"/>
      <c r="U33" s="13"/>
      <c r="V33" s="13"/>
    </row>
    <row r="34" spans="1:22">
      <c r="A34" t="s">
        <v>17</v>
      </c>
      <c r="B34" s="2">
        <v>4361292</v>
      </c>
      <c r="C34" s="2">
        <v>4253616.26</v>
      </c>
      <c r="D34" s="2">
        <f>C34-B34</f>
        <v>-107675.74000000022</v>
      </c>
      <c r="E34" s="3">
        <f>(D34+B34)/B34</f>
        <v>0.97531104544249725</v>
      </c>
      <c r="F34" s="69"/>
      <c r="G34" s="1">
        <f>C34-F34</f>
        <v>4253616.26</v>
      </c>
      <c r="H34" s="1"/>
      <c r="I34" s="1">
        <f>(H34+F34)-C34</f>
        <v>-4253616.26</v>
      </c>
      <c r="J34" s="3">
        <f>(I34+C34)/C34</f>
        <v>0</v>
      </c>
      <c r="K34" s="1">
        <f>F34+H34-B34</f>
        <v>-4361292</v>
      </c>
      <c r="L34" s="3">
        <f>(K34+B34)/B34</f>
        <v>0</v>
      </c>
      <c r="O34" s="13"/>
      <c r="T34" s="13"/>
      <c r="U34" s="13"/>
      <c r="V34" s="13"/>
    </row>
    <row r="35" spans="1:22">
      <c r="A35" t="s">
        <v>175</v>
      </c>
      <c r="B35" s="2">
        <v>695401</v>
      </c>
      <c r="C35" s="2">
        <v>687530.15</v>
      </c>
      <c r="D35" s="2">
        <f>C35-B35</f>
        <v>-7870.8499999999767</v>
      </c>
      <c r="E35" s="3">
        <f>(D35+B35)/B35</f>
        <v>0.98868156646309113</v>
      </c>
      <c r="F35" s="69"/>
      <c r="G35" s="1">
        <f>C35-F35</f>
        <v>687530.15</v>
      </c>
      <c r="H35" s="1"/>
      <c r="I35" s="1">
        <f>(H35+F35)-C35</f>
        <v>-687530.15</v>
      </c>
      <c r="J35" s="3">
        <f>(I35+C35)/C35</f>
        <v>0</v>
      </c>
      <c r="K35" s="1">
        <f>F35+H35-B35</f>
        <v>-695401</v>
      </c>
      <c r="L35" s="3">
        <f>(K35+B35)/B35</f>
        <v>0</v>
      </c>
      <c r="O35" s="13"/>
      <c r="T35" s="13"/>
      <c r="U35" s="13"/>
      <c r="V35" s="13"/>
    </row>
    <row r="36" spans="1:22">
      <c r="B36" s="2"/>
      <c r="C36" s="2"/>
      <c r="D36" s="2"/>
      <c r="E36" s="4"/>
      <c r="F36" s="69"/>
      <c r="G36" s="1"/>
      <c r="H36" s="1"/>
      <c r="I36" s="1"/>
      <c r="J36" s="4"/>
      <c r="K36" s="1"/>
      <c r="L36" s="4"/>
    </row>
    <row r="37" spans="1:22">
      <c r="A37" s="5" t="s">
        <v>12</v>
      </c>
      <c r="B37" s="8">
        <f>SUM(B32:B35)</f>
        <v>5334112</v>
      </c>
      <c r="C37" s="8">
        <f t="shared" ref="C37:K37" si="0">SUM(C32:C35)</f>
        <v>5211716.68</v>
      </c>
      <c r="D37" s="8">
        <f t="shared" si="0"/>
        <v>-122395.32000000018</v>
      </c>
      <c r="E37" s="9"/>
      <c r="F37" s="73">
        <f t="shared" si="0"/>
        <v>0</v>
      </c>
      <c r="G37" s="9">
        <f t="shared" si="0"/>
        <v>5211716.68</v>
      </c>
      <c r="H37" s="9">
        <f t="shared" si="0"/>
        <v>0</v>
      </c>
      <c r="I37" s="9">
        <f t="shared" si="0"/>
        <v>-5211716.68</v>
      </c>
      <c r="J37" s="9"/>
      <c r="K37" s="9">
        <f t="shared" si="0"/>
        <v>-5334112</v>
      </c>
      <c r="L37" s="5"/>
      <c r="M37" s="9"/>
      <c r="N37" s="9"/>
      <c r="O37" s="9"/>
      <c r="P37" s="9"/>
      <c r="Q37" s="9"/>
      <c r="R37" s="26"/>
      <c r="S37" s="26"/>
      <c r="T37" s="26"/>
      <c r="U37" s="26"/>
      <c r="V37" s="26"/>
    </row>
    <row r="38" spans="1:22">
      <c r="A38" s="5"/>
      <c r="B38" s="8"/>
      <c r="C38" s="9"/>
      <c r="D38" s="9"/>
      <c r="E38" s="9"/>
      <c r="F38" s="73"/>
      <c r="G38" s="9"/>
      <c r="H38" s="9"/>
      <c r="I38" s="9"/>
      <c r="J38" s="9"/>
      <c r="K38" s="9"/>
      <c r="L38" s="5"/>
      <c r="M38" s="9"/>
      <c r="N38" s="9"/>
      <c r="O38" s="9"/>
      <c r="P38" s="9"/>
      <c r="Q38" s="9"/>
      <c r="R38" s="26"/>
      <c r="S38" s="26"/>
      <c r="T38" s="26"/>
      <c r="U38" s="26"/>
      <c r="V38" s="26"/>
    </row>
    <row r="39" spans="1:22">
      <c r="A39" s="5" t="s">
        <v>140</v>
      </c>
      <c r="B39" s="8">
        <f>C37</f>
        <v>5211716.68</v>
      </c>
      <c r="C39" s="9"/>
      <c r="D39" s="9"/>
      <c r="E39" s="9"/>
      <c r="F39" s="73"/>
      <c r="G39" s="9"/>
      <c r="H39" s="9"/>
      <c r="I39" s="9"/>
      <c r="J39" s="9"/>
      <c r="K39" s="9"/>
      <c r="L39" s="5"/>
      <c r="M39" s="9"/>
      <c r="N39" s="9"/>
      <c r="O39" s="9"/>
      <c r="P39" s="9"/>
      <c r="Q39" s="9"/>
      <c r="R39" s="26"/>
      <c r="S39" s="26"/>
      <c r="T39" s="26"/>
      <c r="U39" s="26"/>
      <c r="V39" s="26"/>
    </row>
    <row r="40" spans="1:22">
      <c r="A40" s="5" t="s">
        <v>138</v>
      </c>
      <c r="B40" s="93">
        <f>B37</f>
        <v>5334112</v>
      </c>
    </row>
    <row r="41" spans="1:22">
      <c r="A41" s="5" t="s">
        <v>13</v>
      </c>
      <c r="B41" s="93">
        <f>F37+H37</f>
        <v>0</v>
      </c>
    </row>
    <row r="42" spans="1:22">
      <c r="A42" s="5"/>
      <c r="B42" s="26"/>
    </row>
    <row r="43" spans="1:22" ht="24.75" customHeight="1">
      <c r="A43" s="59" t="s">
        <v>235</v>
      </c>
      <c r="M43" s="25"/>
    </row>
    <row r="44" spans="1:22" ht="11.25" customHeight="1">
      <c r="B44" s="6"/>
      <c r="D44" s="5"/>
      <c r="E44" s="6" t="s">
        <v>222</v>
      </c>
      <c r="F44" s="70" t="s">
        <v>215</v>
      </c>
      <c r="G44" s="6" t="s">
        <v>2</v>
      </c>
      <c r="H44" s="17" t="s">
        <v>215</v>
      </c>
      <c r="I44" s="6" t="s">
        <v>215</v>
      </c>
      <c r="J44" s="6" t="s">
        <v>215</v>
      </c>
      <c r="K44" s="6" t="s">
        <v>219</v>
      </c>
      <c r="L44" s="6" t="s">
        <v>219</v>
      </c>
      <c r="M44"/>
      <c r="O44" s="1"/>
      <c r="T44" s="1"/>
    </row>
    <row r="45" spans="1:22">
      <c r="B45" s="6" t="s">
        <v>53</v>
      </c>
      <c r="C45" s="6" t="s">
        <v>5</v>
      </c>
      <c r="D45" s="6" t="s">
        <v>222</v>
      </c>
      <c r="E45" s="6" t="s">
        <v>223</v>
      </c>
      <c r="F45" s="70" t="s">
        <v>225</v>
      </c>
      <c r="G45" s="6" t="s">
        <v>227</v>
      </c>
      <c r="H45" s="17" t="s">
        <v>226</v>
      </c>
      <c r="I45" s="6" t="s">
        <v>216</v>
      </c>
      <c r="J45" s="6" t="s">
        <v>217</v>
      </c>
      <c r="K45" s="6" t="s">
        <v>220</v>
      </c>
      <c r="L45" s="6" t="s">
        <v>221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</row>
    <row r="46" spans="1:22" ht="15">
      <c r="B46" s="7" t="s">
        <v>6</v>
      </c>
      <c r="C46" s="7" t="s">
        <v>4</v>
      </c>
      <c r="D46" s="7" t="s">
        <v>6</v>
      </c>
      <c r="E46" s="6" t="s">
        <v>218</v>
      </c>
      <c r="F46" s="71" t="s">
        <v>224</v>
      </c>
      <c r="G46" s="7" t="s">
        <v>224</v>
      </c>
      <c r="H46" s="18" t="s">
        <v>224</v>
      </c>
      <c r="I46" s="6" t="s">
        <v>3</v>
      </c>
      <c r="J46" s="7" t="s">
        <v>218</v>
      </c>
      <c r="K46" s="7" t="s">
        <v>3</v>
      </c>
      <c r="L46" s="7" t="s">
        <v>218</v>
      </c>
      <c r="M46" s="18"/>
      <c r="N46" s="24"/>
      <c r="O46" s="24"/>
      <c r="P46" s="18"/>
      <c r="Q46" s="18"/>
      <c r="R46" s="18"/>
      <c r="S46" s="18"/>
      <c r="T46" s="18"/>
      <c r="U46" s="18"/>
      <c r="V46" s="18"/>
    </row>
    <row r="47" spans="1:22">
      <c r="F47" s="78"/>
      <c r="H47" s="52"/>
    </row>
    <row r="48" spans="1:22">
      <c r="A48" t="s">
        <v>14</v>
      </c>
      <c r="B48" s="2">
        <v>78308</v>
      </c>
      <c r="C48" s="2">
        <v>77576.649999999994</v>
      </c>
      <c r="D48" s="2">
        <f>C48-B48</f>
        <v>-731.35000000000582</v>
      </c>
      <c r="E48" s="3">
        <f>(D48+B48)/B48</f>
        <v>0.99066059661848083</v>
      </c>
      <c r="F48" s="69"/>
      <c r="G48" s="1">
        <f>C48-F48</f>
        <v>77576.649999999994</v>
      </c>
      <c r="H48" s="1"/>
      <c r="I48" s="1">
        <f>(H48+F48)-C48</f>
        <v>-77576.649999999994</v>
      </c>
      <c r="J48" s="3">
        <f>(I48+C48)/C48</f>
        <v>0</v>
      </c>
      <c r="K48" s="1">
        <f>F48+H48-B48</f>
        <v>-78308</v>
      </c>
      <c r="L48" s="3">
        <f>(K48+B48)/B48</f>
        <v>0</v>
      </c>
      <c r="O48" s="13"/>
      <c r="T48" s="13"/>
      <c r="U48" s="13"/>
      <c r="V48" s="13"/>
    </row>
    <row r="49" spans="1:22">
      <c r="A49" t="s">
        <v>15</v>
      </c>
      <c r="B49" s="2">
        <v>198074</v>
      </c>
      <c r="C49" s="2">
        <v>196223.29</v>
      </c>
      <c r="D49" s="2">
        <f>C49-B49</f>
        <v>-1850.7099999999919</v>
      </c>
      <c r="E49" s="3">
        <f>(D49+B49)/B49</f>
        <v>0.9906564718236619</v>
      </c>
      <c r="F49" s="69"/>
      <c r="G49" s="1">
        <f>C49-F49</f>
        <v>196223.29</v>
      </c>
      <c r="H49" s="1"/>
      <c r="I49" s="1">
        <f>(H49+F49)-C49</f>
        <v>-196223.29</v>
      </c>
      <c r="J49" s="3">
        <f>(I49+C49)/C49</f>
        <v>0</v>
      </c>
      <c r="K49" s="1">
        <f>F49+H49-B49</f>
        <v>-198074</v>
      </c>
      <c r="L49" s="3">
        <f>(K49+B49)/B49</f>
        <v>0</v>
      </c>
      <c r="O49" s="13"/>
      <c r="T49" s="13"/>
      <c r="U49" s="13"/>
      <c r="V49" s="13"/>
    </row>
    <row r="50" spans="1:22">
      <c r="A50" t="s">
        <v>175</v>
      </c>
      <c r="B50" s="2">
        <v>261835</v>
      </c>
      <c r="C50" s="2">
        <v>260010.67</v>
      </c>
      <c r="D50" s="2">
        <f>C50-B50</f>
        <v>-1824.3299999999872</v>
      </c>
      <c r="E50" s="3">
        <f>(D50+B50)/B50</f>
        <v>0.99303252048045532</v>
      </c>
      <c r="F50" s="69"/>
      <c r="G50" s="1">
        <f>C50-F50</f>
        <v>260010.67</v>
      </c>
      <c r="H50" s="1"/>
      <c r="I50" s="1">
        <f>(H50+F50)-C50</f>
        <v>-260010.67</v>
      </c>
      <c r="J50" s="3">
        <f>(I50+C50)/C50</f>
        <v>0</v>
      </c>
      <c r="K50" s="1">
        <f>F50+H50-B50</f>
        <v>-261835</v>
      </c>
      <c r="L50" s="3">
        <f>(K50+B50)/B50</f>
        <v>0</v>
      </c>
      <c r="O50" s="13"/>
      <c r="T50" s="13"/>
      <c r="U50" s="13"/>
      <c r="V50" s="13"/>
    </row>
    <row r="51" spans="1:22">
      <c r="A51" t="s">
        <v>321</v>
      </c>
      <c r="B51" s="2">
        <v>41281</v>
      </c>
      <c r="C51" s="2">
        <v>40993.620000000003</v>
      </c>
      <c r="D51" s="2">
        <f>C51-B51</f>
        <v>-287.37999999999738</v>
      </c>
      <c r="E51" s="3">
        <f>(D51+B51)/B51</f>
        <v>0.99303844383614748</v>
      </c>
      <c r="F51" s="69"/>
      <c r="G51" s="1">
        <f>C51-F51</f>
        <v>40993.620000000003</v>
      </c>
      <c r="H51" s="1"/>
      <c r="I51" s="1">
        <f>(H51+F51)-C51</f>
        <v>-40993.620000000003</v>
      </c>
      <c r="J51" s="3">
        <f>(I51+C51)/C51</f>
        <v>0</v>
      </c>
      <c r="K51" s="1">
        <f>F51+H51-B51</f>
        <v>-41281</v>
      </c>
      <c r="L51" s="3">
        <f>(K51+B51)/B51</f>
        <v>0</v>
      </c>
      <c r="O51" s="13"/>
      <c r="T51" s="13"/>
      <c r="U51" s="13"/>
      <c r="V51" s="13"/>
    </row>
    <row r="52" spans="1:22">
      <c r="A52" t="s">
        <v>17</v>
      </c>
      <c r="B52" s="2">
        <v>257956</v>
      </c>
      <c r="C52" s="2">
        <v>255546.61</v>
      </c>
      <c r="D52" s="2">
        <f>C52-B52</f>
        <v>-2409.390000000014</v>
      </c>
      <c r="E52" s="3">
        <f>(D52+B52)/B52</f>
        <v>0.99065968614802524</v>
      </c>
      <c r="F52" s="69"/>
      <c r="G52" s="1">
        <f>C52-F52</f>
        <v>255546.61</v>
      </c>
      <c r="H52" s="1"/>
      <c r="I52" s="1">
        <f>(H52+F52)-C52</f>
        <v>-255546.61</v>
      </c>
      <c r="J52" s="3">
        <f>(I52+C52)/C52</f>
        <v>0</v>
      </c>
      <c r="K52" s="1">
        <f>F52+H52-B52</f>
        <v>-257956</v>
      </c>
      <c r="L52" s="3">
        <f>(K52+B52)/B52</f>
        <v>0</v>
      </c>
      <c r="O52" s="13"/>
      <c r="T52" s="13"/>
      <c r="U52" s="13"/>
      <c r="V52" s="13"/>
    </row>
    <row r="53" spans="1:22">
      <c r="B53" s="2"/>
      <c r="C53" s="14"/>
      <c r="D53" s="14"/>
      <c r="E53" s="4"/>
    </row>
    <row r="54" spans="1:22">
      <c r="A54" s="5" t="s">
        <v>12</v>
      </c>
      <c r="B54" s="8">
        <f>SUM(B48:B52)</f>
        <v>837454</v>
      </c>
      <c r="C54" s="8">
        <f>SUM(C48:C52)</f>
        <v>830350.84</v>
      </c>
      <c r="D54" s="8">
        <f>SUM(D48:D52)</f>
        <v>-7103.1599999999962</v>
      </c>
      <c r="E54" s="9"/>
      <c r="F54" s="73">
        <f>SUM(F48:F52)</f>
        <v>0</v>
      </c>
      <c r="G54" s="9">
        <f>SUM(G48:G52)</f>
        <v>830350.84</v>
      </c>
      <c r="H54" s="9">
        <f>SUM(H48:H52)</f>
        <v>0</v>
      </c>
      <c r="I54" s="9">
        <f>SUM(I48:I52)</f>
        <v>-830350.84</v>
      </c>
      <c r="J54" s="9"/>
      <c r="K54" s="9">
        <f>SUM(K48:K52)</f>
        <v>-837454</v>
      </c>
      <c r="L54" s="5"/>
      <c r="M54" s="9"/>
      <c r="N54" s="9"/>
      <c r="O54" s="9"/>
      <c r="P54" s="9"/>
      <c r="Q54" s="9"/>
      <c r="R54" s="9"/>
      <c r="S54" s="9"/>
      <c r="T54" s="26"/>
      <c r="U54" s="26"/>
      <c r="V54" s="26"/>
    </row>
    <row r="55" spans="1:22">
      <c r="A55" s="5"/>
      <c r="B55" s="8"/>
      <c r="C55" s="9"/>
      <c r="D55" s="9"/>
      <c r="E55" s="9"/>
      <c r="F55" s="73"/>
      <c r="G55" s="9"/>
      <c r="H55" s="9"/>
      <c r="I55" s="9"/>
      <c r="J55" s="9"/>
      <c r="K55" s="9"/>
      <c r="L55" s="5"/>
      <c r="M55" s="9"/>
      <c r="N55" s="9"/>
      <c r="O55" s="9"/>
      <c r="P55" s="9"/>
      <c r="Q55" s="9"/>
      <c r="R55" s="9"/>
      <c r="S55" s="9"/>
      <c r="T55" s="26"/>
      <c r="U55" s="26"/>
      <c r="V55" s="26"/>
    </row>
    <row r="56" spans="1:22">
      <c r="A56" s="5" t="s">
        <v>140</v>
      </c>
      <c r="B56" s="8">
        <f>SUM(C54)</f>
        <v>830350.84</v>
      </c>
      <c r="C56" s="9"/>
      <c r="D56" s="9"/>
      <c r="E56" s="9"/>
      <c r="F56" s="73"/>
      <c r="G56" s="9"/>
      <c r="H56" s="9"/>
      <c r="I56" s="9"/>
      <c r="J56" s="9"/>
      <c r="K56" s="9"/>
      <c r="L56" s="5"/>
      <c r="M56" s="9"/>
      <c r="N56" s="9"/>
      <c r="O56" s="9"/>
      <c r="P56" s="9"/>
      <c r="Q56" s="9"/>
      <c r="R56" s="9"/>
      <c r="S56" s="9"/>
      <c r="T56" s="26"/>
      <c r="U56" s="26"/>
      <c r="V56" s="26"/>
    </row>
    <row r="57" spans="1:22">
      <c r="A57" s="5" t="s">
        <v>138</v>
      </c>
      <c r="B57" s="93">
        <f>SUM(B54)</f>
        <v>837454</v>
      </c>
    </row>
    <row r="58" spans="1:22">
      <c r="A58" s="5" t="s">
        <v>13</v>
      </c>
      <c r="B58" s="93">
        <f>F54+H54</f>
        <v>0</v>
      </c>
    </row>
    <row r="59" spans="1:22">
      <c r="A59" s="5"/>
      <c r="B59" s="26"/>
    </row>
    <row r="60" spans="1:22" ht="24.75" customHeight="1">
      <c r="A60" s="59" t="s">
        <v>236</v>
      </c>
      <c r="M60" s="25"/>
    </row>
    <row r="61" spans="1:22" ht="24" customHeight="1">
      <c r="A61" s="25"/>
      <c r="B61" s="6"/>
      <c r="D61" s="5"/>
      <c r="E61" s="6" t="s">
        <v>222</v>
      </c>
      <c r="F61" s="70" t="s">
        <v>215</v>
      </c>
      <c r="G61" s="6" t="s">
        <v>2</v>
      </c>
      <c r="H61" s="17" t="s">
        <v>215</v>
      </c>
      <c r="I61" s="6" t="s">
        <v>215</v>
      </c>
      <c r="J61" s="6" t="s">
        <v>215</v>
      </c>
      <c r="K61" s="6" t="s">
        <v>219</v>
      </c>
      <c r="L61" s="6" t="s">
        <v>219</v>
      </c>
      <c r="M61" s="27"/>
      <c r="N61" s="27"/>
      <c r="O61" s="1"/>
      <c r="T61" s="1"/>
    </row>
    <row r="62" spans="1:22">
      <c r="B62" s="6" t="s">
        <v>53</v>
      </c>
      <c r="C62" s="6" t="s">
        <v>5</v>
      </c>
      <c r="D62" s="6" t="s">
        <v>222</v>
      </c>
      <c r="E62" s="6" t="s">
        <v>223</v>
      </c>
      <c r="F62" s="70" t="s">
        <v>225</v>
      </c>
      <c r="G62" s="6" t="s">
        <v>227</v>
      </c>
      <c r="H62" s="17" t="s">
        <v>226</v>
      </c>
      <c r="I62" s="6" t="s">
        <v>216</v>
      </c>
      <c r="J62" s="6" t="s">
        <v>217</v>
      </c>
      <c r="K62" s="6" t="s">
        <v>220</v>
      </c>
      <c r="L62" s="6" t="s">
        <v>221</v>
      </c>
      <c r="M62" s="17"/>
      <c r="N62" s="17"/>
      <c r="O62" s="17"/>
      <c r="P62" s="17"/>
      <c r="Q62" s="17"/>
      <c r="R62" s="17"/>
      <c r="S62" s="17"/>
      <c r="T62" s="17"/>
      <c r="U62" s="17"/>
      <c r="V62" s="17"/>
    </row>
    <row r="63" spans="1:22" ht="15">
      <c r="B63" s="7" t="s">
        <v>6</v>
      </c>
      <c r="C63" s="7" t="s">
        <v>4</v>
      </c>
      <c r="D63" s="7" t="s">
        <v>6</v>
      </c>
      <c r="E63" s="6" t="s">
        <v>218</v>
      </c>
      <c r="F63" s="71" t="s">
        <v>224</v>
      </c>
      <c r="G63" s="7" t="s">
        <v>224</v>
      </c>
      <c r="H63" s="18" t="s">
        <v>224</v>
      </c>
      <c r="I63" s="6" t="s">
        <v>3</v>
      </c>
      <c r="J63" s="7" t="s">
        <v>218</v>
      </c>
      <c r="K63" s="7" t="s">
        <v>3</v>
      </c>
      <c r="L63" s="7" t="s">
        <v>218</v>
      </c>
      <c r="M63" s="18"/>
      <c r="N63" s="24"/>
      <c r="O63" s="24"/>
      <c r="P63" s="18"/>
      <c r="Q63" s="18"/>
      <c r="R63" s="18"/>
      <c r="S63" s="18"/>
      <c r="T63" s="18"/>
      <c r="U63" s="18"/>
      <c r="V63" s="18"/>
    </row>
    <row r="64" spans="1:22">
      <c r="F64" s="78"/>
      <c r="H64" s="52"/>
    </row>
    <row r="65" spans="1:22">
      <c r="A65" t="s">
        <v>14</v>
      </c>
      <c r="B65" s="2">
        <v>69574</v>
      </c>
      <c r="C65" s="2">
        <v>64480.11</v>
      </c>
      <c r="D65" s="2">
        <f>C65-B65</f>
        <v>-5093.8899999999994</v>
      </c>
      <c r="E65" s="3">
        <f>(D65+B65)/B65</f>
        <v>0.92678457469744446</v>
      </c>
      <c r="F65" s="69"/>
      <c r="G65" s="1">
        <f>C65-F65</f>
        <v>64480.11</v>
      </c>
      <c r="H65" s="1"/>
      <c r="I65" s="1">
        <f>(H65+F65)-C65</f>
        <v>-64480.11</v>
      </c>
      <c r="J65" s="3">
        <f>(I65+C65)/C65</f>
        <v>0</v>
      </c>
      <c r="K65" s="1">
        <f>F65+H65-B65</f>
        <v>-69574</v>
      </c>
      <c r="L65" s="3">
        <f>(K65+B65)/B65</f>
        <v>0</v>
      </c>
      <c r="O65" s="13"/>
      <c r="T65" s="13"/>
      <c r="U65" s="13"/>
      <c r="V65" s="13"/>
    </row>
    <row r="66" spans="1:22">
      <c r="A66" t="s">
        <v>15</v>
      </c>
      <c r="B66" s="2">
        <v>86139</v>
      </c>
      <c r="C66" s="2">
        <v>79832.52</v>
      </c>
      <c r="D66" s="2">
        <f>C66-B66</f>
        <v>-6306.4799999999959</v>
      </c>
      <c r="E66" s="3">
        <f>(D66+B66)/B66</f>
        <v>0.92678716957475715</v>
      </c>
      <c r="F66" s="69"/>
      <c r="G66" s="1">
        <f>C66-F66</f>
        <v>79832.52</v>
      </c>
      <c r="H66" s="1"/>
      <c r="I66" s="1">
        <f>(H66+F66)-C66</f>
        <v>-79832.52</v>
      </c>
      <c r="J66" s="3">
        <f>(I66+C66)/C66</f>
        <v>0</v>
      </c>
      <c r="K66" s="1">
        <f>F66+H66-B66</f>
        <v>-86139</v>
      </c>
      <c r="L66" s="3">
        <f>(K66+B66)/B66</f>
        <v>0</v>
      </c>
      <c r="O66" s="13"/>
      <c r="T66" s="13"/>
      <c r="U66" s="13"/>
      <c r="V66" s="13"/>
    </row>
    <row r="67" spans="1:22">
      <c r="A67" t="s">
        <v>175</v>
      </c>
      <c r="B67" s="2">
        <v>370625</v>
      </c>
      <c r="C67" s="2">
        <v>369575.09</v>
      </c>
      <c r="D67" s="2">
        <f>C67-B67</f>
        <v>-1049.9099999999744</v>
      </c>
      <c r="E67" s="3">
        <f>(D67+B67)/B67</f>
        <v>0.9971671905564925</v>
      </c>
      <c r="F67" s="69"/>
      <c r="G67" s="1">
        <f>C67-F67</f>
        <v>369575.09</v>
      </c>
      <c r="H67" s="1"/>
      <c r="I67" s="1">
        <f>(H67+F67)-C67</f>
        <v>-369575.09</v>
      </c>
      <c r="J67" s="3">
        <f>(I67+C67)/C67</f>
        <v>0</v>
      </c>
      <c r="K67" s="1">
        <f>F67+H67-B67</f>
        <v>-370625</v>
      </c>
      <c r="L67" s="3">
        <f>(K67+B67)/B67</f>
        <v>0</v>
      </c>
      <c r="O67" s="13"/>
      <c r="T67" s="13"/>
      <c r="U67" s="13"/>
      <c r="V67" s="13"/>
    </row>
    <row r="68" spans="1:22">
      <c r="B68" s="2"/>
      <c r="C68" s="2"/>
      <c r="D68" s="2"/>
      <c r="E68" s="4"/>
      <c r="F68" s="69"/>
      <c r="G68" s="1"/>
      <c r="H68" s="1"/>
      <c r="I68" s="1"/>
    </row>
    <row r="69" spans="1:22">
      <c r="A69" s="5" t="s">
        <v>12</v>
      </c>
      <c r="B69" s="8">
        <f>SUM(B65:B67)</f>
        <v>526338</v>
      </c>
      <c r="C69" s="8">
        <f>SUM(C65:C67)</f>
        <v>513887.72000000003</v>
      </c>
      <c r="D69" s="8">
        <f>SUM(D65:D67)</f>
        <v>-12450.27999999997</v>
      </c>
      <c r="E69" s="9"/>
      <c r="F69" s="73">
        <f>SUM(F65:F67)</f>
        <v>0</v>
      </c>
      <c r="G69" s="9">
        <f>SUM(G65:G67)</f>
        <v>513887.72000000003</v>
      </c>
      <c r="H69" s="9">
        <f>SUM(H65:H67)</f>
        <v>0</v>
      </c>
      <c r="I69" s="9">
        <f>SUM(I65:I67)</f>
        <v>-513887.72000000003</v>
      </c>
      <c r="J69" s="9"/>
      <c r="K69" s="9">
        <f>SUM(K65:K67)</f>
        <v>-526338</v>
      </c>
      <c r="L69" s="9"/>
      <c r="M69" s="9"/>
      <c r="N69" s="9"/>
      <c r="O69" s="9"/>
      <c r="P69" s="9"/>
      <c r="Q69" s="9"/>
      <c r="R69" s="9"/>
      <c r="S69" s="9"/>
      <c r="T69" s="26"/>
      <c r="U69" s="26"/>
      <c r="V69" s="26"/>
    </row>
    <row r="70" spans="1:22">
      <c r="A70" s="5"/>
      <c r="B70" s="8"/>
      <c r="C70" s="9"/>
      <c r="D70" s="9"/>
      <c r="E70" s="9"/>
      <c r="F70" s="73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26"/>
      <c r="U70" s="26"/>
      <c r="V70" s="26"/>
    </row>
    <row r="71" spans="1:22">
      <c r="A71" s="5" t="s">
        <v>140</v>
      </c>
      <c r="B71" s="8">
        <f>C69</f>
        <v>513887.72000000003</v>
      </c>
      <c r="C71" s="9"/>
      <c r="D71" s="9"/>
      <c r="E71" s="9"/>
      <c r="F71" s="73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26"/>
      <c r="U71" s="26"/>
      <c r="V71" s="26"/>
    </row>
    <row r="72" spans="1:22">
      <c r="A72" s="5" t="s">
        <v>138</v>
      </c>
      <c r="B72" s="93">
        <f>B69</f>
        <v>526338</v>
      </c>
    </row>
    <row r="73" spans="1:22">
      <c r="A73" s="5" t="s">
        <v>13</v>
      </c>
      <c r="B73" s="93">
        <f>F69+H69</f>
        <v>0</v>
      </c>
    </row>
    <row r="74" spans="1:22">
      <c r="A74" s="5"/>
      <c r="B74" s="26"/>
    </row>
    <row r="75" spans="1:22" ht="24.75" customHeight="1">
      <c r="A75" s="59" t="s">
        <v>237</v>
      </c>
      <c r="M75" s="25"/>
    </row>
    <row r="76" spans="1:22" ht="22.5" customHeight="1">
      <c r="A76" s="25"/>
      <c r="B76" s="6"/>
      <c r="D76" s="5"/>
      <c r="E76" s="6" t="s">
        <v>222</v>
      </c>
      <c r="F76" s="70" t="s">
        <v>215</v>
      </c>
      <c r="G76" s="6" t="s">
        <v>2</v>
      </c>
      <c r="H76" s="17" t="s">
        <v>215</v>
      </c>
      <c r="I76" s="6" t="s">
        <v>215</v>
      </c>
      <c r="J76" s="6" t="s">
        <v>215</v>
      </c>
      <c r="K76" s="6" t="s">
        <v>219</v>
      </c>
      <c r="L76" s="6" t="s">
        <v>219</v>
      </c>
      <c r="M76" s="27"/>
      <c r="N76" s="27"/>
      <c r="O76" s="1"/>
      <c r="T76" s="1"/>
    </row>
    <row r="77" spans="1:22">
      <c r="B77" s="6" t="s">
        <v>53</v>
      </c>
      <c r="C77" s="6" t="s">
        <v>5</v>
      </c>
      <c r="D77" s="6" t="s">
        <v>222</v>
      </c>
      <c r="E77" s="6" t="s">
        <v>223</v>
      </c>
      <c r="F77" s="70" t="s">
        <v>225</v>
      </c>
      <c r="G77" s="6" t="s">
        <v>227</v>
      </c>
      <c r="H77" s="17" t="s">
        <v>226</v>
      </c>
      <c r="I77" s="6" t="s">
        <v>216</v>
      </c>
      <c r="J77" s="6" t="s">
        <v>217</v>
      </c>
      <c r="K77" s="6" t="s">
        <v>220</v>
      </c>
      <c r="L77" s="6" t="s">
        <v>221</v>
      </c>
      <c r="M77" s="17"/>
      <c r="N77" s="17"/>
      <c r="O77" s="17"/>
      <c r="P77" s="17"/>
      <c r="Q77" s="17"/>
      <c r="R77" s="17"/>
      <c r="S77" s="17"/>
      <c r="T77" s="17"/>
      <c r="U77" s="17"/>
      <c r="V77" s="17"/>
    </row>
    <row r="78" spans="1:22" ht="15">
      <c r="B78" s="7" t="s">
        <v>6</v>
      </c>
      <c r="C78" s="7" t="s">
        <v>4</v>
      </c>
      <c r="D78" s="7" t="s">
        <v>6</v>
      </c>
      <c r="E78" s="6" t="s">
        <v>218</v>
      </c>
      <c r="F78" s="71" t="s">
        <v>224</v>
      </c>
      <c r="G78" s="7" t="s">
        <v>224</v>
      </c>
      <c r="H78" s="18" t="s">
        <v>224</v>
      </c>
      <c r="I78" s="6" t="s">
        <v>3</v>
      </c>
      <c r="J78" s="7" t="s">
        <v>218</v>
      </c>
      <c r="K78" s="7" t="s">
        <v>3</v>
      </c>
      <c r="L78" s="7" t="s">
        <v>218</v>
      </c>
      <c r="M78" s="18"/>
      <c r="N78" s="24"/>
      <c r="O78" s="24"/>
      <c r="P78" s="18"/>
      <c r="Q78" s="18"/>
      <c r="R78" s="18"/>
      <c r="S78" s="18"/>
      <c r="T78" s="18"/>
      <c r="U78" s="18"/>
      <c r="V78" s="18"/>
    </row>
    <row r="79" spans="1:22">
      <c r="F79" s="78"/>
      <c r="H79" s="52"/>
    </row>
    <row r="80" spans="1:22">
      <c r="A80" t="s">
        <v>14</v>
      </c>
      <c r="B80" s="2">
        <v>38505</v>
      </c>
      <c r="C80" s="2">
        <v>37499.11</v>
      </c>
      <c r="D80" s="2">
        <f>C80-B80</f>
        <v>-1005.8899999999994</v>
      </c>
      <c r="E80" s="3">
        <f>(D80+B80)/B80</f>
        <v>0.9738763796909492</v>
      </c>
      <c r="F80" s="69"/>
      <c r="G80" s="1">
        <f>C80-F80</f>
        <v>37499.11</v>
      </c>
      <c r="H80" s="1"/>
      <c r="I80" s="1">
        <f>(H80+F80)-C80</f>
        <v>-37499.11</v>
      </c>
      <c r="J80" s="3">
        <f>(I80+C80)/C80</f>
        <v>0</v>
      </c>
      <c r="K80" s="1">
        <f>F80+H80-B80</f>
        <v>-38505</v>
      </c>
      <c r="L80" s="3">
        <f>(K80+B80)/B80</f>
        <v>0</v>
      </c>
      <c r="O80" s="13"/>
      <c r="T80" s="13"/>
      <c r="U80" s="13"/>
      <c r="V80" s="13"/>
    </row>
    <row r="81" spans="1:22">
      <c r="A81" t="s">
        <v>15</v>
      </c>
      <c r="B81" s="2">
        <v>39018</v>
      </c>
      <c r="C81" s="2">
        <v>37999.11</v>
      </c>
      <c r="D81" s="2">
        <f>C81-B81</f>
        <v>-1018.8899999999994</v>
      </c>
      <c r="E81" s="3">
        <f>(D81+B81)/B81</f>
        <v>0.97388666769183452</v>
      </c>
      <c r="F81" s="69"/>
      <c r="G81" s="1">
        <f>C81-F81</f>
        <v>37999.11</v>
      </c>
      <c r="H81" s="1"/>
      <c r="I81" s="1">
        <f>(H81+F81)-C81</f>
        <v>-37999.11</v>
      </c>
      <c r="J81" s="3">
        <f>(I81+C81)/C81</f>
        <v>0</v>
      </c>
      <c r="K81" s="1">
        <f>F81+H81-B81</f>
        <v>-39018</v>
      </c>
      <c r="L81" s="3">
        <f>(K81+B81)/B81</f>
        <v>0</v>
      </c>
      <c r="O81" s="13"/>
      <c r="T81" s="13"/>
      <c r="U81" s="13"/>
      <c r="V81" s="13"/>
    </row>
    <row r="82" spans="1:22">
      <c r="A82" t="s">
        <v>198</v>
      </c>
      <c r="B82" s="2">
        <v>42896</v>
      </c>
      <c r="C82" s="2">
        <v>43609.79</v>
      </c>
      <c r="D82" s="2">
        <f>C82-B82</f>
        <v>713.79000000000087</v>
      </c>
      <c r="E82" s="3">
        <f>(D82+B82)/B82</f>
        <v>1.0166400130548303</v>
      </c>
      <c r="F82" s="69"/>
      <c r="G82" s="1">
        <f>C82-F82</f>
        <v>43609.79</v>
      </c>
      <c r="H82" s="1"/>
      <c r="I82" s="1">
        <f>(H82+F82)-C82</f>
        <v>-43609.79</v>
      </c>
      <c r="J82" s="3">
        <f>(I82+C82)/C82</f>
        <v>0</v>
      </c>
      <c r="K82" s="1">
        <f>F82+H82-B82</f>
        <v>-42896</v>
      </c>
      <c r="L82" s="3">
        <f>(K82+B82)/B82</f>
        <v>0</v>
      </c>
      <c r="O82" s="13"/>
      <c r="T82" s="13"/>
      <c r="U82" s="13"/>
      <c r="V82" s="13"/>
    </row>
    <row r="83" spans="1:22">
      <c r="A83" t="s">
        <v>199</v>
      </c>
      <c r="B83" s="2">
        <v>132676</v>
      </c>
      <c r="C83" s="2">
        <v>132785.21</v>
      </c>
      <c r="D83" s="2">
        <f>C83-B83</f>
        <v>109.20999999999185</v>
      </c>
      <c r="E83" s="3">
        <f>(D83+B83)/B83</f>
        <v>1.0008231330459163</v>
      </c>
      <c r="F83" s="69"/>
      <c r="G83" s="1">
        <f>C83-F83</f>
        <v>132785.21</v>
      </c>
      <c r="H83" s="1"/>
      <c r="I83" s="1">
        <f>(H83+F83)-C83</f>
        <v>-132785.21</v>
      </c>
      <c r="J83" s="3">
        <f>(I83+C83)/C83</f>
        <v>0</v>
      </c>
      <c r="K83" s="1">
        <f>F83+H83-B83</f>
        <v>-132676</v>
      </c>
      <c r="L83" s="3">
        <f>(K83+B83)/B83</f>
        <v>0</v>
      </c>
    </row>
    <row r="84" spans="1:22">
      <c r="A84" t="s">
        <v>252</v>
      </c>
      <c r="B84" s="2">
        <v>621610</v>
      </c>
      <c r="C84" s="2">
        <v>622123.30000000005</v>
      </c>
      <c r="D84" s="2">
        <f>C84-B84</f>
        <v>513.30000000004657</v>
      </c>
      <c r="E84" s="4">
        <f>(D84+B84)/B84</f>
        <v>1.0008257589163625</v>
      </c>
      <c r="F84" s="69"/>
      <c r="G84" s="1">
        <f>C84-F84</f>
        <v>622123.30000000005</v>
      </c>
      <c r="H84" s="1"/>
      <c r="I84" s="1">
        <f>(H84+F84)-C84</f>
        <v>-622123.30000000005</v>
      </c>
      <c r="J84" s="3">
        <f>(I84+C84)/C84</f>
        <v>0</v>
      </c>
      <c r="K84" s="1">
        <f>F84+H84-B84</f>
        <v>-621610</v>
      </c>
      <c r="L84" s="3">
        <f>(K84+B84)/B84</f>
        <v>0</v>
      </c>
    </row>
    <row r="85" spans="1:22">
      <c r="B85" s="2"/>
      <c r="C85" s="2"/>
      <c r="D85" s="2"/>
      <c r="E85" s="4"/>
      <c r="F85" s="69"/>
      <c r="G85" s="1"/>
      <c r="H85" s="1"/>
      <c r="I85" s="1"/>
      <c r="J85" s="3"/>
      <c r="K85" s="1"/>
      <c r="L85" s="4"/>
    </row>
    <row r="86" spans="1:22">
      <c r="A86" s="5" t="s">
        <v>12</v>
      </c>
      <c r="B86" s="8">
        <f>SUM(B80:B84)</f>
        <v>874705</v>
      </c>
      <c r="C86" s="8">
        <f>SUM(C80:C84)</f>
        <v>874016.52</v>
      </c>
      <c r="D86" s="8">
        <f>SUM(D80:D84)</f>
        <v>-688.47999999995955</v>
      </c>
      <c r="E86" s="9"/>
      <c r="F86" s="73">
        <f>SUM(F80:F84)</f>
        <v>0</v>
      </c>
      <c r="G86" s="9">
        <f>SUM(G80:G84)</f>
        <v>874016.52</v>
      </c>
      <c r="H86" s="9">
        <f>SUM(H80:H84)</f>
        <v>0</v>
      </c>
      <c r="I86" s="9">
        <f>SUM(I80:I84)</f>
        <v>-874016.52</v>
      </c>
      <c r="J86" s="9"/>
      <c r="K86" s="9">
        <f>SUM(K80:K84)</f>
        <v>-874705</v>
      </c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</row>
    <row r="87" spans="1:22">
      <c r="A87" s="5"/>
      <c r="B87" s="8"/>
      <c r="C87" s="9"/>
      <c r="D87" s="9"/>
      <c r="E87" s="9"/>
      <c r="F87" s="73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</row>
    <row r="88" spans="1:22">
      <c r="A88" s="5" t="s">
        <v>140</v>
      </c>
      <c r="B88" s="8">
        <f>C86</f>
        <v>874016.52</v>
      </c>
      <c r="C88" s="9"/>
      <c r="D88" s="9"/>
      <c r="E88" s="9"/>
      <c r="F88" s="73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</row>
    <row r="89" spans="1:22">
      <c r="A89" s="5" t="s">
        <v>138</v>
      </c>
      <c r="B89" s="93">
        <f>B86</f>
        <v>874705</v>
      </c>
    </row>
    <row r="90" spans="1:22">
      <c r="A90" s="5" t="s">
        <v>13</v>
      </c>
      <c r="B90" s="93">
        <f>H86+F86</f>
        <v>0</v>
      </c>
    </row>
    <row r="91" spans="1:22">
      <c r="A91" s="5"/>
      <c r="B91" s="26"/>
    </row>
    <row r="92" spans="1:22" ht="24.75" customHeight="1">
      <c r="A92" s="59" t="s">
        <v>238</v>
      </c>
      <c r="M92" s="25"/>
    </row>
    <row r="93" spans="1:22" ht="12" customHeight="1">
      <c r="B93" s="6"/>
      <c r="D93" s="5"/>
      <c r="E93" s="6" t="s">
        <v>222</v>
      </c>
      <c r="F93" s="70" t="s">
        <v>215</v>
      </c>
      <c r="G93" s="6" t="s">
        <v>2</v>
      </c>
      <c r="H93" s="17" t="s">
        <v>215</v>
      </c>
      <c r="I93" s="6" t="s">
        <v>215</v>
      </c>
      <c r="J93" s="6" t="s">
        <v>215</v>
      </c>
      <c r="K93" s="6" t="s">
        <v>219</v>
      </c>
      <c r="L93" s="6" t="s">
        <v>219</v>
      </c>
      <c r="M93"/>
      <c r="O93" s="1"/>
      <c r="T93" s="1"/>
    </row>
    <row r="94" spans="1:22">
      <c r="B94" s="6" t="s">
        <v>53</v>
      </c>
      <c r="C94" s="6" t="s">
        <v>5</v>
      </c>
      <c r="D94" s="6" t="s">
        <v>222</v>
      </c>
      <c r="E94" s="6" t="s">
        <v>223</v>
      </c>
      <c r="F94" s="70" t="s">
        <v>225</v>
      </c>
      <c r="G94" s="6" t="s">
        <v>227</v>
      </c>
      <c r="H94" s="17" t="s">
        <v>226</v>
      </c>
      <c r="I94" s="6" t="s">
        <v>216</v>
      </c>
      <c r="J94" s="6" t="s">
        <v>217</v>
      </c>
      <c r="K94" s="6" t="s">
        <v>220</v>
      </c>
      <c r="L94" s="6" t="s">
        <v>221</v>
      </c>
      <c r="M94" s="17"/>
      <c r="N94" s="17"/>
      <c r="O94" s="17"/>
      <c r="P94" s="17"/>
      <c r="Q94" s="17"/>
      <c r="R94" s="17"/>
      <c r="S94" s="17"/>
      <c r="T94" s="17"/>
      <c r="U94" s="17"/>
      <c r="V94" s="17"/>
    </row>
    <row r="95" spans="1:22" ht="15">
      <c r="B95" s="7" t="s">
        <v>6</v>
      </c>
      <c r="C95" s="7" t="s">
        <v>4</v>
      </c>
      <c r="D95" s="7" t="s">
        <v>6</v>
      </c>
      <c r="E95" s="6" t="s">
        <v>218</v>
      </c>
      <c r="F95" s="71" t="s">
        <v>224</v>
      </c>
      <c r="G95" s="7" t="s">
        <v>224</v>
      </c>
      <c r="H95" s="18" t="s">
        <v>224</v>
      </c>
      <c r="I95" s="6" t="s">
        <v>3</v>
      </c>
      <c r="J95" s="7" t="s">
        <v>218</v>
      </c>
      <c r="K95" s="7" t="s">
        <v>3</v>
      </c>
      <c r="L95" s="7" t="s">
        <v>218</v>
      </c>
      <c r="M95" s="18"/>
      <c r="N95" s="24"/>
      <c r="O95" s="24"/>
      <c r="P95" s="18"/>
      <c r="Q95" s="18"/>
      <c r="R95" s="18"/>
      <c r="S95" s="18"/>
      <c r="T95" s="18"/>
      <c r="U95" s="18"/>
      <c r="V95" s="18"/>
    </row>
    <row r="96" spans="1:22">
      <c r="F96" s="78"/>
      <c r="H96" s="52"/>
    </row>
    <row r="97" spans="1:22">
      <c r="A97" t="s">
        <v>14</v>
      </c>
      <c r="B97" s="2">
        <v>119241</v>
      </c>
      <c r="C97" s="2">
        <v>102560.69</v>
      </c>
      <c r="D97" s="2">
        <f>C97-B97</f>
        <v>-16680.309999999998</v>
      </c>
      <c r="E97" s="3">
        <f>(D97+B97)/B97</f>
        <v>0.86011262904537866</v>
      </c>
      <c r="F97" s="69"/>
      <c r="G97" s="1">
        <f>C97-F97</f>
        <v>102560.69</v>
      </c>
      <c r="H97" s="1"/>
      <c r="I97" s="1">
        <f>(H97+F97)-C97</f>
        <v>-102560.69</v>
      </c>
      <c r="J97" s="3">
        <f>(I97+C97)/C97</f>
        <v>0</v>
      </c>
      <c r="K97" s="1">
        <f>F97+H97-B97</f>
        <v>-119241</v>
      </c>
      <c r="L97" s="3">
        <f>(K97+B97)/B97</f>
        <v>0</v>
      </c>
      <c r="O97" s="13"/>
      <c r="T97" s="13"/>
      <c r="U97" s="13"/>
      <c r="V97" s="13"/>
    </row>
    <row r="98" spans="1:22">
      <c r="A98" t="s">
        <v>15</v>
      </c>
      <c r="B98" s="2">
        <v>77010</v>
      </c>
      <c r="C98" s="2">
        <v>66237.11</v>
      </c>
      <c r="D98" s="2">
        <f>C98-B98</f>
        <v>-10772.89</v>
      </c>
      <c r="E98" s="3">
        <f>(D98+B98)/B98</f>
        <v>0.86011050512920406</v>
      </c>
      <c r="F98" s="69"/>
      <c r="G98" s="1">
        <f>C98-F98</f>
        <v>66237.11</v>
      </c>
      <c r="H98" s="1"/>
      <c r="I98" s="1">
        <f>(H98+F98)-C98</f>
        <v>-66237.11</v>
      </c>
      <c r="J98" s="3">
        <f>(I98+C98)/C98</f>
        <v>0</v>
      </c>
      <c r="K98" s="1">
        <f>F98+H98-B98</f>
        <v>-77010</v>
      </c>
      <c r="L98" s="3">
        <f>(K98+B98)/B98</f>
        <v>0</v>
      </c>
      <c r="O98" s="13"/>
      <c r="T98" s="13"/>
      <c r="U98" s="13"/>
      <c r="V98" s="13"/>
    </row>
    <row r="99" spans="1:22">
      <c r="A99" t="s">
        <v>175</v>
      </c>
      <c r="B99" s="2">
        <v>1367752</v>
      </c>
      <c r="C99" s="2">
        <v>1358751.29</v>
      </c>
      <c r="D99" s="2">
        <f>C99-B99</f>
        <v>-9000.7099999999627</v>
      </c>
      <c r="E99" s="3">
        <f>(D99+B99)/B99</f>
        <v>0.99341934064070092</v>
      </c>
      <c r="F99" s="69"/>
      <c r="G99" s="1">
        <f>C99-F99</f>
        <v>1358751.29</v>
      </c>
      <c r="H99" s="1"/>
      <c r="I99" s="1">
        <f>(H99+F99)-C99</f>
        <v>-1358751.29</v>
      </c>
      <c r="J99" s="3">
        <f>(I99+C99)/C99</f>
        <v>0</v>
      </c>
      <c r="K99" s="1">
        <f>F99+H99-B99</f>
        <v>-1367752</v>
      </c>
      <c r="L99" s="3">
        <f>(K99+B99)/B99</f>
        <v>0</v>
      </c>
      <c r="O99" s="13"/>
      <c r="T99" s="13"/>
      <c r="U99" s="13"/>
      <c r="V99" s="13"/>
    </row>
    <row r="100" spans="1:22">
      <c r="A100" t="s">
        <v>199</v>
      </c>
      <c r="B100" s="2">
        <v>174527</v>
      </c>
      <c r="C100" s="2">
        <v>173378.45</v>
      </c>
      <c r="D100" s="2">
        <f>C100-B100</f>
        <v>-1148.5499999999884</v>
      </c>
      <c r="E100" s="3">
        <f>(D100+B100)/B100</f>
        <v>0.99341906982873718</v>
      </c>
      <c r="F100" s="69"/>
      <c r="G100" s="1">
        <f>C100-F100</f>
        <v>173378.45</v>
      </c>
      <c r="H100" s="1"/>
      <c r="I100" s="1">
        <f>(H100+F100)-C100</f>
        <v>-173378.45</v>
      </c>
      <c r="J100" s="3">
        <f>(I100+C100)/C100</f>
        <v>0</v>
      </c>
      <c r="K100" s="1">
        <f>F100+H100-B100</f>
        <v>-174527</v>
      </c>
      <c r="L100" s="3">
        <f>(K100+B100)/B100</f>
        <v>0</v>
      </c>
      <c r="O100" s="13"/>
      <c r="T100" s="13"/>
      <c r="U100" s="13"/>
      <c r="V100" s="13"/>
    </row>
    <row r="101" spans="1:22">
      <c r="B101" s="2"/>
      <c r="C101" s="2"/>
      <c r="D101" s="2"/>
      <c r="E101" s="4"/>
      <c r="F101" s="69"/>
      <c r="G101" s="1"/>
      <c r="H101" s="1"/>
      <c r="I101" s="1"/>
      <c r="J101" s="4"/>
      <c r="K101" s="1"/>
      <c r="L101" s="4"/>
    </row>
    <row r="102" spans="1:22">
      <c r="A102" s="5" t="s">
        <v>12</v>
      </c>
      <c r="B102" s="8">
        <f>SUM(B97:B100)</f>
        <v>1738530</v>
      </c>
      <c r="C102" s="8">
        <f>SUM(C97:C100)</f>
        <v>1700927.54</v>
      </c>
      <c r="D102" s="8">
        <f>SUM(D97:D100)</f>
        <v>-37602.459999999948</v>
      </c>
      <c r="E102" s="9"/>
      <c r="F102" s="73">
        <f>SUM(F97:F100)</f>
        <v>0</v>
      </c>
      <c r="G102" s="9">
        <f>SUM(G97:G100)</f>
        <v>1700927.54</v>
      </c>
      <c r="H102" s="9">
        <f>SUM(H97:H100)</f>
        <v>0</v>
      </c>
      <c r="I102" s="9">
        <f>SUM(I97:I100)</f>
        <v>-1700927.54</v>
      </c>
      <c r="J102" s="9"/>
      <c r="K102" s="9">
        <f>SUM(K97:K100)</f>
        <v>-1738530</v>
      </c>
      <c r="L102" s="5"/>
      <c r="M102" s="9"/>
      <c r="N102" s="9"/>
      <c r="O102" s="9"/>
      <c r="P102" s="9"/>
      <c r="Q102" s="9"/>
      <c r="R102" s="9"/>
      <c r="S102" s="9"/>
      <c r="T102" s="9"/>
      <c r="U102" s="9"/>
      <c r="V102" s="9"/>
    </row>
    <row r="103" spans="1:22">
      <c r="A103" s="5"/>
      <c r="B103" s="8"/>
      <c r="C103" s="9"/>
      <c r="D103" s="9"/>
      <c r="E103" s="9"/>
      <c r="F103" s="73"/>
      <c r="G103" s="9"/>
      <c r="H103" s="9"/>
      <c r="I103" s="9"/>
      <c r="J103" s="9"/>
      <c r="K103" s="9"/>
      <c r="L103" s="5"/>
      <c r="M103" s="9"/>
      <c r="N103" s="9"/>
      <c r="O103" s="9"/>
      <c r="P103" s="9"/>
      <c r="Q103" s="9"/>
      <c r="R103" s="9"/>
      <c r="S103" s="9"/>
      <c r="T103" s="9"/>
      <c r="U103" s="9"/>
      <c r="V103" s="9"/>
    </row>
    <row r="104" spans="1:22">
      <c r="A104" s="5" t="s">
        <v>140</v>
      </c>
      <c r="B104" s="8">
        <f>C102</f>
        <v>1700927.54</v>
      </c>
      <c r="C104" s="9"/>
      <c r="D104" s="9"/>
      <c r="E104" s="9"/>
      <c r="F104" s="73"/>
      <c r="G104" s="9"/>
      <c r="H104" s="9"/>
      <c r="I104" s="9"/>
      <c r="J104" s="9"/>
      <c r="K104" s="9"/>
      <c r="L104" s="5"/>
      <c r="M104" s="9"/>
      <c r="N104" s="9"/>
      <c r="O104" s="9"/>
      <c r="P104" s="9"/>
      <c r="Q104" s="9"/>
      <c r="R104" s="9"/>
      <c r="S104" s="9"/>
      <c r="T104" s="9"/>
      <c r="U104" s="9"/>
      <c r="V104" s="9"/>
    </row>
    <row r="105" spans="1:22">
      <c r="A105" s="5" t="s">
        <v>138</v>
      </c>
      <c r="B105" s="93">
        <f>B102</f>
        <v>1738530</v>
      </c>
    </row>
    <row r="106" spans="1:22">
      <c r="A106" s="5" t="s">
        <v>13</v>
      </c>
      <c r="B106" s="93">
        <f>F102+H102</f>
        <v>0</v>
      </c>
    </row>
    <row r="107" spans="1:22">
      <c r="A107" s="5"/>
      <c r="B107" s="26"/>
    </row>
    <row r="108" spans="1:22" ht="24.75" customHeight="1">
      <c r="A108" s="59" t="s">
        <v>239</v>
      </c>
      <c r="M108" s="25"/>
    </row>
    <row r="109" spans="1:22" ht="20.25" customHeight="1">
      <c r="A109" s="25"/>
      <c r="B109" s="6"/>
      <c r="D109" s="5"/>
      <c r="E109" s="6" t="s">
        <v>222</v>
      </c>
      <c r="F109" s="70" t="s">
        <v>215</v>
      </c>
      <c r="G109" s="6" t="s">
        <v>2</v>
      </c>
      <c r="H109" s="17" t="s">
        <v>215</v>
      </c>
      <c r="I109" s="6" t="s">
        <v>215</v>
      </c>
      <c r="J109" s="6" t="s">
        <v>215</v>
      </c>
      <c r="K109" s="6" t="s">
        <v>219</v>
      </c>
      <c r="L109" s="6" t="s">
        <v>219</v>
      </c>
      <c r="M109" s="27"/>
      <c r="N109" s="27"/>
      <c r="O109" s="1"/>
      <c r="T109" s="1"/>
    </row>
    <row r="110" spans="1:22">
      <c r="B110" s="6" t="s">
        <v>53</v>
      </c>
      <c r="C110" s="6" t="s">
        <v>5</v>
      </c>
      <c r="D110" s="6" t="s">
        <v>222</v>
      </c>
      <c r="E110" s="6" t="s">
        <v>223</v>
      </c>
      <c r="F110" s="70" t="s">
        <v>225</v>
      </c>
      <c r="G110" s="6" t="s">
        <v>227</v>
      </c>
      <c r="H110" s="17" t="s">
        <v>226</v>
      </c>
      <c r="I110" s="6" t="s">
        <v>216</v>
      </c>
      <c r="J110" s="6" t="s">
        <v>217</v>
      </c>
      <c r="K110" s="6" t="s">
        <v>220</v>
      </c>
      <c r="L110" s="6" t="s">
        <v>221</v>
      </c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:22" s="22" customFormat="1" ht="15">
      <c r="B111" s="7" t="s">
        <v>6</v>
      </c>
      <c r="C111" s="7" t="s">
        <v>4</v>
      </c>
      <c r="D111" s="7" t="s">
        <v>6</v>
      </c>
      <c r="E111" s="6" t="s">
        <v>218</v>
      </c>
      <c r="F111" s="71" t="s">
        <v>224</v>
      </c>
      <c r="G111" s="7" t="s">
        <v>224</v>
      </c>
      <c r="H111" s="18" t="s">
        <v>224</v>
      </c>
      <c r="I111" s="6" t="s">
        <v>3</v>
      </c>
      <c r="J111" s="7" t="s">
        <v>218</v>
      </c>
      <c r="K111" s="7" t="s">
        <v>3</v>
      </c>
      <c r="L111" s="7" t="s">
        <v>218</v>
      </c>
      <c r="M111" s="18"/>
      <c r="N111" s="24"/>
      <c r="O111" s="24"/>
      <c r="P111" s="18"/>
      <c r="Q111" s="18"/>
      <c r="R111" s="18"/>
      <c r="S111" s="18"/>
      <c r="T111" s="18"/>
      <c r="U111" s="18"/>
      <c r="V111" s="18"/>
    </row>
    <row r="112" spans="1:22">
      <c r="F112" s="78"/>
      <c r="H112" s="52"/>
    </row>
    <row r="113" spans="1:22">
      <c r="A113" t="s">
        <v>14</v>
      </c>
      <c r="B113" s="2">
        <v>9784</v>
      </c>
      <c r="C113" s="2">
        <v>7848.85</v>
      </c>
      <c r="D113" s="2">
        <f t="shared" ref="D113:D118" si="1">C113-B113</f>
        <v>-1935.1499999999996</v>
      </c>
      <c r="E113" s="3">
        <f t="shared" ref="E113:E118" si="2">(D113+B113)/B113</f>
        <v>0.80221279640228949</v>
      </c>
      <c r="F113" s="69"/>
      <c r="G113" s="1">
        <f t="shared" ref="G113:G118" si="3">C113-F113</f>
        <v>7848.85</v>
      </c>
      <c r="H113" s="1"/>
      <c r="I113" s="1">
        <f t="shared" ref="I113:I118" si="4">(H113+F113)-C113</f>
        <v>-7848.85</v>
      </c>
      <c r="J113" s="3">
        <f t="shared" ref="J113:J118" si="5">(I113+C113)/C113</f>
        <v>0</v>
      </c>
      <c r="K113" s="1">
        <f t="shared" ref="K113:K118" si="6">F113+H113-B113</f>
        <v>-9784</v>
      </c>
      <c r="L113" s="3">
        <f t="shared" ref="L113:L118" si="7">(K113+B113)/B113</f>
        <v>0</v>
      </c>
      <c r="O113" s="13"/>
      <c r="T113" s="13"/>
      <c r="U113" s="13"/>
      <c r="V113" s="13"/>
    </row>
    <row r="114" spans="1:22">
      <c r="A114" t="s">
        <v>322</v>
      </c>
      <c r="B114" s="2">
        <v>78276</v>
      </c>
      <c r="C114" s="2">
        <v>62790.81</v>
      </c>
      <c r="D114" s="2">
        <f t="shared" si="1"/>
        <v>-15485.190000000002</v>
      </c>
      <c r="E114" s="3">
        <f t="shared" si="2"/>
        <v>0.80217193009351517</v>
      </c>
      <c r="F114" s="69"/>
      <c r="G114" s="1">
        <f t="shared" si="3"/>
        <v>62790.81</v>
      </c>
      <c r="H114" s="1"/>
      <c r="I114" s="1">
        <f t="shared" si="4"/>
        <v>-62790.81</v>
      </c>
      <c r="J114" s="3">
        <f t="shared" si="5"/>
        <v>0</v>
      </c>
      <c r="K114" s="1">
        <f t="shared" si="6"/>
        <v>-78276</v>
      </c>
      <c r="L114" s="3">
        <f t="shared" si="7"/>
        <v>0</v>
      </c>
      <c r="O114" s="13"/>
      <c r="T114" s="13"/>
      <c r="U114" s="13"/>
      <c r="V114" s="13"/>
    </row>
    <row r="115" spans="1:22">
      <c r="A115" t="s">
        <v>15</v>
      </c>
      <c r="B115" s="2">
        <v>37181</v>
      </c>
      <c r="C115" s="2">
        <v>29825.62</v>
      </c>
      <c r="D115" s="2">
        <f t="shared" si="1"/>
        <v>-7355.380000000001</v>
      </c>
      <c r="E115" s="3">
        <f t="shared" si="2"/>
        <v>0.80217369086361312</v>
      </c>
      <c r="F115" s="69"/>
      <c r="G115" s="1">
        <f t="shared" si="3"/>
        <v>29825.62</v>
      </c>
      <c r="H115" s="1"/>
      <c r="I115" s="1">
        <f t="shared" si="4"/>
        <v>-29825.62</v>
      </c>
      <c r="J115" s="3">
        <f t="shared" si="5"/>
        <v>0</v>
      </c>
      <c r="K115" s="1">
        <f t="shared" si="6"/>
        <v>-37181</v>
      </c>
      <c r="L115" s="3">
        <f t="shared" si="7"/>
        <v>0</v>
      </c>
      <c r="O115" s="13"/>
      <c r="T115" s="13"/>
      <c r="U115" s="13"/>
      <c r="V115" s="13"/>
    </row>
    <row r="116" spans="1:22">
      <c r="A116" t="s">
        <v>175</v>
      </c>
      <c r="B116" s="2">
        <v>543144</v>
      </c>
      <c r="C116" s="2">
        <v>499230.24</v>
      </c>
      <c r="D116" s="2">
        <f t="shared" si="1"/>
        <v>-43913.760000000009</v>
      </c>
      <c r="E116" s="3">
        <f t="shared" si="2"/>
        <v>0.91914895497326676</v>
      </c>
      <c r="F116" s="69"/>
      <c r="G116" s="1">
        <f t="shared" si="3"/>
        <v>499230.24</v>
      </c>
      <c r="H116" s="1"/>
      <c r="I116" s="1">
        <f t="shared" si="4"/>
        <v>-499230.24</v>
      </c>
      <c r="J116" s="3">
        <f t="shared" si="5"/>
        <v>0</v>
      </c>
      <c r="K116" s="1">
        <f t="shared" si="6"/>
        <v>-543144</v>
      </c>
      <c r="L116" s="3">
        <f t="shared" si="7"/>
        <v>0</v>
      </c>
      <c r="O116" s="13"/>
      <c r="T116" s="13"/>
      <c r="U116" s="13"/>
      <c r="V116" s="13"/>
    </row>
    <row r="117" spans="1:22">
      <c r="A117" t="s">
        <v>16</v>
      </c>
      <c r="B117" s="2">
        <v>42194</v>
      </c>
      <c r="C117" s="2">
        <v>38782.43</v>
      </c>
      <c r="D117" s="2">
        <f t="shared" si="1"/>
        <v>-3411.5699999999997</v>
      </c>
      <c r="E117" s="3">
        <f t="shared" si="2"/>
        <v>0.91914561312034893</v>
      </c>
      <c r="F117" s="69"/>
      <c r="G117" s="1">
        <f t="shared" si="3"/>
        <v>38782.43</v>
      </c>
      <c r="H117" s="1"/>
      <c r="I117" s="1">
        <f t="shared" si="4"/>
        <v>-38782.43</v>
      </c>
      <c r="J117" s="3">
        <f t="shared" si="5"/>
        <v>0</v>
      </c>
      <c r="K117" s="1">
        <f t="shared" si="6"/>
        <v>-42194</v>
      </c>
      <c r="L117" s="3">
        <f t="shared" si="7"/>
        <v>0</v>
      </c>
      <c r="O117" s="13"/>
      <c r="T117" s="13"/>
      <c r="U117" s="13"/>
      <c r="V117" s="13"/>
    </row>
    <row r="118" spans="1:22">
      <c r="A118" t="s">
        <v>20</v>
      </c>
      <c r="B118" s="2">
        <v>9784</v>
      </c>
      <c r="C118" s="2">
        <v>7848.85</v>
      </c>
      <c r="D118" s="2">
        <f t="shared" si="1"/>
        <v>-1935.1499999999996</v>
      </c>
      <c r="E118" s="3">
        <f t="shared" si="2"/>
        <v>0.80221279640228949</v>
      </c>
      <c r="F118" s="69"/>
      <c r="G118" s="1">
        <f t="shared" si="3"/>
        <v>7848.85</v>
      </c>
      <c r="H118" s="1"/>
      <c r="I118" s="1">
        <f t="shared" si="4"/>
        <v>-7848.85</v>
      </c>
      <c r="J118" s="3">
        <f t="shared" si="5"/>
        <v>0</v>
      </c>
      <c r="K118" s="1">
        <f t="shared" si="6"/>
        <v>-9784</v>
      </c>
      <c r="L118" s="3">
        <f t="shared" si="7"/>
        <v>0</v>
      </c>
      <c r="O118" s="13"/>
      <c r="T118" s="13"/>
      <c r="U118" s="13"/>
      <c r="V118" s="13"/>
    </row>
    <row r="119" spans="1:22">
      <c r="B119" s="2"/>
      <c r="C119" s="2"/>
      <c r="D119" s="2"/>
      <c r="E119" s="4"/>
      <c r="F119" s="69"/>
      <c r="G119" s="1"/>
      <c r="H119" s="1"/>
      <c r="I119" s="1"/>
      <c r="J119" s="4"/>
      <c r="K119" s="1"/>
    </row>
    <row r="120" spans="1:22">
      <c r="A120" s="5" t="s">
        <v>12</v>
      </c>
      <c r="B120" s="8">
        <f t="shared" ref="B120:G120" si="8">SUM(B113:B118)</f>
        <v>720363</v>
      </c>
      <c r="C120" s="8">
        <f t="shared" si="8"/>
        <v>646326.80000000005</v>
      </c>
      <c r="D120" s="8">
        <f t="shared" si="8"/>
        <v>-74036.200000000012</v>
      </c>
      <c r="E120" s="9"/>
      <c r="F120" s="73">
        <f t="shared" si="8"/>
        <v>0</v>
      </c>
      <c r="G120" s="9">
        <f t="shared" si="8"/>
        <v>646326.80000000005</v>
      </c>
      <c r="H120" s="9">
        <f>SUM(H113:H118)</f>
        <v>0</v>
      </c>
      <c r="I120" s="9">
        <f>SUM(I113:I118)</f>
        <v>-646326.80000000005</v>
      </c>
      <c r="J120" s="9"/>
      <c r="K120" s="9">
        <f>SUM(K113:K118)</f>
        <v>-720363</v>
      </c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</row>
    <row r="121" spans="1:22">
      <c r="A121" s="5"/>
      <c r="B121" s="8"/>
      <c r="C121" s="9"/>
      <c r="D121" s="9"/>
      <c r="E121" s="9"/>
      <c r="F121" s="73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</row>
    <row r="122" spans="1:22">
      <c r="A122" s="5" t="s">
        <v>140</v>
      </c>
      <c r="B122" s="8">
        <f>C120</f>
        <v>646326.80000000005</v>
      </c>
      <c r="C122" s="9"/>
      <c r="D122" s="9"/>
      <c r="E122" s="9"/>
      <c r="F122" s="73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</row>
    <row r="123" spans="1:22">
      <c r="A123" s="5" t="s">
        <v>138</v>
      </c>
      <c r="B123" s="93">
        <f>B120</f>
        <v>720363</v>
      </c>
    </row>
    <row r="124" spans="1:22">
      <c r="A124" s="5" t="s">
        <v>13</v>
      </c>
      <c r="B124" s="93">
        <f>F120+H120</f>
        <v>0</v>
      </c>
    </row>
    <row r="125" spans="1:22">
      <c r="A125" s="5"/>
      <c r="B125" s="26"/>
    </row>
    <row r="126" spans="1:22" ht="24.75" customHeight="1">
      <c r="A126" s="59" t="s">
        <v>240</v>
      </c>
      <c r="M126" s="25"/>
    </row>
    <row r="127" spans="1:22" ht="12.75" customHeight="1">
      <c r="B127" s="6"/>
      <c r="D127" s="5"/>
      <c r="E127" s="6" t="s">
        <v>222</v>
      </c>
      <c r="F127" s="70" t="s">
        <v>215</v>
      </c>
      <c r="G127" s="6" t="s">
        <v>2</v>
      </c>
      <c r="H127" s="17" t="s">
        <v>215</v>
      </c>
      <c r="I127" s="6" t="s">
        <v>215</v>
      </c>
      <c r="J127" s="6" t="s">
        <v>215</v>
      </c>
      <c r="K127" s="6" t="s">
        <v>219</v>
      </c>
      <c r="L127" s="6" t="s">
        <v>219</v>
      </c>
      <c r="M127"/>
      <c r="O127" s="1"/>
      <c r="T127" s="1"/>
    </row>
    <row r="128" spans="1:22">
      <c r="B128" s="6" t="s">
        <v>53</v>
      </c>
      <c r="C128" s="6" t="s">
        <v>5</v>
      </c>
      <c r="D128" s="6" t="s">
        <v>222</v>
      </c>
      <c r="E128" s="6" t="s">
        <v>223</v>
      </c>
      <c r="F128" s="70" t="s">
        <v>225</v>
      </c>
      <c r="G128" s="6" t="s">
        <v>227</v>
      </c>
      <c r="H128" s="17" t="s">
        <v>226</v>
      </c>
      <c r="I128" s="6" t="s">
        <v>216</v>
      </c>
      <c r="J128" s="6" t="s">
        <v>217</v>
      </c>
      <c r="K128" s="6" t="s">
        <v>220</v>
      </c>
      <c r="L128" s="6" t="s">
        <v>221</v>
      </c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1:22" ht="15">
      <c r="B129" s="7" t="s">
        <v>6</v>
      </c>
      <c r="C129" s="7" t="s">
        <v>4</v>
      </c>
      <c r="D129" s="7" t="s">
        <v>6</v>
      </c>
      <c r="E129" s="6" t="s">
        <v>218</v>
      </c>
      <c r="F129" s="71" t="s">
        <v>224</v>
      </c>
      <c r="G129" s="7" t="s">
        <v>224</v>
      </c>
      <c r="H129" s="18" t="s">
        <v>224</v>
      </c>
      <c r="I129" s="6" t="s">
        <v>3</v>
      </c>
      <c r="J129" s="7" t="s">
        <v>218</v>
      </c>
      <c r="K129" s="7" t="s">
        <v>3</v>
      </c>
      <c r="L129" s="7" t="s">
        <v>218</v>
      </c>
      <c r="M129" s="18"/>
      <c r="N129" s="24"/>
      <c r="O129" s="24"/>
      <c r="P129" s="18"/>
      <c r="Q129" s="18"/>
      <c r="R129" s="18"/>
      <c r="S129" s="18"/>
      <c r="T129" s="18"/>
      <c r="U129" s="18"/>
      <c r="V129" s="18"/>
    </row>
    <row r="130" spans="1:22">
      <c r="F130" s="78"/>
      <c r="H130" s="52"/>
    </row>
    <row r="131" spans="1:22">
      <c r="A131" t="s">
        <v>14</v>
      </c>
      <c r="B131" s="2">
        <v>16987</v>
      </c>
      <c r="C131" s="2">
        <v>15841.71</v>
      </c>
      <c r="D131" s="2">
        <f>C131-B131</f>
        <v>-1145.2900000000009</v>
      </c>
      <c r="E131" s="3">
        <f>(D131+B131)/B131</f>
        <v>0.9325784423382586</v>
      </c>
      <c r="F131" s="69"/>
      <c r="G131" s="1">
        <f>C131-F131</f>
        <v>15841.71</v>
      </c>
      <c r="H131" s="1"/>
      <c r="I131" s="1">
        <f>(H131+F131)-C131</f>
        <v>-15841.71</v>
      </c>
      <c r="J131" s="3">
        <f>(I131+C131)/C131</f>
        <v>0</v>
      </c>
      <c r="K131" s="1">
        <f>F131+H131-B131</f>
        <v>-16987</v>
      </c>
      <c r="L131" s="3">
        <f>(K131+B131)/B131</f>
        <v>0</v>
      </c>
      <c r="O131" s="13"/>
      <c r="T131" s="13"/>
      <c r="U131" s="13"/>
      <c r="V131" s="13"/>
    </row>
    <row r="132" spans="1:22">
      <c r="A132" t="s">
        <v>15</v>
      </c>
      <c r="B132" s="2">
        <v>31142</v>
      </c>
      <c r="C132" s="2">
        <v>29043.119999999999</v>
      </c>
      <c r="D132" s="2">
        <f>C132-B132</f>
        <v>-2098.880000000001</v>
      </c>
      <c r="E132" s="3">
        <f>(D132+B132)/B132</f>
        <v>0.93260291567657827</v>
      </c>
      <c r="F132" s="69"/>
      <c r="G132" s="1">
        <f>C132-F132</f>
        <v>29043.119999999999</v>
      </c>
      <c r="H132" s="1"/>
      <c r="I132" s="1">
        <f>(H132+F132)-C132</f>
        <v>-29043.119999999999</v>
      </c>
      <c r="J132" s="3">
        <f>(I132+C132)/C132</f>
        <v>0</v>
      </c>
      <c r="K132" s="1">
        <f>F132+H132-B132</f>
        <v>-31142</v>
      </c>
      <c r="L132" s="3">
        <f>(K132+B132)/B132</f>
        <v>0</v>
      </c>
      <c r="O132" s="13"/>
      <c r="T132" s="13"/>
      <c r="U132" s="13"/>
      <c r="V132" s="13"/>
    </row>
    <row r="133" spans="1:22">
      <c r="A133" t="s">
        <v>175</v>
      </c>
      <c r="B133" s="2">
        <v>201827</v>
      </c>
      <c r="C133" s="2">
        <v>200876.94</v>
      </c>
      <c r="D133" s="2">
        <f>C133-B133</f>
        <v>-950.05999999999767</v>
      </c>
      <c r="E133" s="3">
        <f>(D133+B133)/B133</f>
        <v>0.99529270117476853</v>
      </c>
      <c r="F133" s="69"/>
      <c r="G133" s="1">
        <f>C133-F133</f>
        <v>200876.94</v>
      </c>
      <c r="H133" s="1"/>
      <c r="I133" s="1">
        <f>(H133+F133)-C133</f>
        <v>-200876.94</v>
      </c>
      <c r="J133" s="3">
        <f>(I133+C133)/C133</f>
        <v>0</v>
      </c>
      <c r="K133" s="1">
        <f>F133+H133-B133</f>
        <v>-201827</v>
      </c>
      <c r="L133" s="3">
        <f>(K133+B133)/B133</f>
        <v>0</v>
      </c>
      <c r="O133" s="13"/>
      <c r="T133" s="13"/>
      <c r="U133" s="13"/>
      <c r="V133" s="13"/>
    </row>
    <row r="134" spans="1:22">
      <c r="A134" t="s">
        <v>199</v>
      </c>
      <c r="B134" s="2">
        <v>18814</v>
      </c>
      <c r="C134" s="2">
        <v>18725.82</v>
      </c>
      <c r="D134" s="2">
        <f>C134-B134</f>
        <v>-88.180000000000291</v>
      </c>
      <c r="E134" s="3">
        <f>(D134+B134)/B134</f>
        <v>0.99531306473902414</v>
      </c>
      <c r="F134" s="69"/>
      <c r="G134" s="1">
        <f>C134-F134</f>
        <v>18725.82</v>
      </c>
      <c r="H134" s="1"/>
      <c r="I134" s="1">
        <f>(H134+F134)-C134</f>
        <v>-18725.82</v>
      </c>
      <c r="J134" s="3">
        <f>(I134+C134)/C134</f>
        <v>0</v>
      </c>
      <c r="K134" s="1">
        <f>F134+H134-B134</f>
        <v>-18814</v>
      </c>
      <c r="L134" s="3">
        <f>(K134+B134)/B134</f>
        <v>0</v>
      </c>
      <c r="O134" s="13"/>
      <c r="T134" s="13"/>
      <c r="U134" s="13"/>
      <c r="V134" s="13"/>
    </row>
    <row r="135" spans="1:22">
      <c r="A135" t="s">
        <v>16</v>
      </c>
      <c r="B135" s="2">
        <v>22235</v>
      </c>
      <c r="C135" s="2">
        <v>22130.51</v>
      </c>
      <c r="D135" s="2">
        <f>C135-B135</f>
        <v>-104.4900000000016</v>
      </c>
      <c r="E135" s="3">
        <f>(D135+B135)/B135</f>
        <v>0.99530065212502805</v>
      </c>
      <c r="F135" s="69"/>
      <c r="G135" s="1">
        <f>C135-F135</f>
        <v>22130.51</v>
      </c>
      <c r="H135" s="1"/>
      <c r="I135" s="1">
        <f>(H135+F135)-C135</f>
        <v>-22130.51</v>
      </c>
      <c r="J135" s="3">
        <f>(I135+C135)/C135</f>
        <v>0</v>
      </c>
      <c r="K135" s="1">
        <f>F135+H135-B135</f>
        <v>-22235</v>
      </c>
      <c r="L135" s="3">
        <f>(K135+B135)/B135</f>
        <v>0</v>
      </c>
      <c r="O135" s="13"/>
      <c r="T135" s="13"/>
      <c r="U135" s="13"/>
      <c r="V135" s="13"/>
    </row>
    <row r="136" spans="1:22">
      <c r="B136" s="2"/>
      <c r="C136" s="2"/>
      <c r="D136" s="2"/>
      <c r="E136" s="4"/>
      <c r="F136" s="69"/>
      <c r="G136" s="1"/>
      <c r="H136" s="1"/>
      <c r="I136" s="1"/>
      <c r="J136" s="4"/>
      <c r="K136" s="1"/>
    </row>
    <row r="137" spans="1:22">
      <c r="A137" s="5" t="s">
        <v>12</v>
      </c>
      <c r="B137" s="8">
        <f>SUM(B131:B135)</f>
        <v>291005</v>
      </c>
      <c r="C137" s="8">
        <f>SUM(C131:C135)</f>
        <v>286618.10000000003</v>
      </c>
      <c r="D137" s="8">
        <f>SUM(D131:D135)</f>
        <v>-4386.9000000000015</v>
      </c>
      <c r="E137" s="9"/>
      <c r="F137" s="73">
        <f>SUM(F131:F135)</f>
        <v>0</v>
      </c>
      <c r="G137" s="9">
        <f>SUM(G131:G135)</f>
        <v>286618.10000000003</v>
      </c>
      <c r="H137" s="9">
        <f>SUM(H131:H135)</f>
        <v>0</v>
      </c>
      <c r="I137" s="9">
        <f>SUM(I131:I135)</f>
        <v>-286618.10000000003</v>
      </c>
      <c r="J137" s="9"/>
      <c r="K137" s="9">
        <f>SUM(K131:K135)</f>
        <v>-291005</v>
      </c>
      <c r="L137" s="5"/>
      <c r="M137" s="9"/>
      <c r="N137" s="9"/>
      <c r="O137" s="9"/>
      <c r="P137" s="9"/>
      <c r="Q137" s="9"/>
      <c r="R137" s="9"/>
      <c r="S137" s="9"/>
      <c r="T137" s="9"/>
      <c r="U137" s="9"/>
      <c r="V137" s="9"/>
    </row>
    <row r="138" spans="1:22">
      <c r="A138" s="5"/>
      <c r="B138" s="8"/>
      <c r="C138" s="9"/>
      <c r="D138" s="9"/>
      <c r="E138" s="9"/>
      <c r="F138" s="73"/>
      <c r="G138" s="9"/>
      <c r="H138" s="9"/>
      <c r="I138" s="9"/>
      <c r="J138" s="9"/>
      <c r="K138" s="9"/>
      <c r="L138" s="5"/>
      <c r="M138" s="9"/>
      <c r="N138" s="9"/>
      <c r="O138" s="9"/>
      <c r="P138" s="9"/>
      <c r="Q138" s="9"/>
      <c r="R138" s="9"/>
      <c r="S138" s="9"/>
      <c r="T138" s="9"/>
      <c r="U138" s="9"/>
      <c r="V138" s="9"/>
    </row>
    <row r="139" spans="1:22">
      <c r="A139" s="5" t="s">
        <v>140</v>
      </c>
      <c r="B139" s="8">
        <f>C137</f>
        <v>286618.10000000003</v>
      </c>
      <c r="C139" s="9"/>
      <c r="D139" s="9"/>
      <c r="E139" s="9"/>
      <c r="F139" s="73"/>
      <c r="G139" s="9"/>
      <c r="H139" s="9"/>
      <c r="I139" s="9"/>
      <c r="J139" s="9"/>
      <c r="K139" s="9"/>
      <c r="L139" s="5"/>
      <c r="M139" s="9"/>
      <c r="N139" s="9"/>
      <c r="O139" s="9"/>
      <c r="P139" s="9"/>
      <c r="Q139" s="9"/>
      <c r="R139" s="9"/>
      <c r="S139" s="9"/>
      <c r="T139" s="9"/>
      <c r="U139" s="9"/>
      <c r="V139" s="9"/>
    </row>
    <row r="140" spans="1:22">
      <c r="A140" s="5" t="s">
        <v>138</v>
      </c>
      <c r="B140" s="93">
        <f>B137</f>
        <v>291005</v>
      </c>
    </row>
    <row r="141" spans="1:22">
      <c r="A141" s="5" t="s">
        <v>13</v>
      </c>
      <c r="B141" s="93">
        <f>F137+H137</f>
        <v>0</v>
      </c>
    </row>
    <row r="142" spans="1:22">
      <c r="A142" s="5"/>
      <c r="B142" s="26"/>
    </row>
    <row r="143" spans="1:22" ht="24.75" customHeight="1">
      <c r="A143" s="59" t="s">
        <v>241</v>
      </c>
      <c r="M143" s="25"/>
    </row>
    <row r="144" spans="1:22" ht="24.75" customHeight="1">
      <c r="A144" s="25"/>
      <c r="B144" s="6"/>
      <c r="D144" s="5"/>
      <c r="E144" s="6" t="s">
        <v>222</v>
      </c>
      <c r="F144" s="70" t="s">
        <v>215</v>
      </c>
      <c r="G144" s="6" t="s">
        <v>2</v>
      </c>
      <c r="H144" s="17" t="s">
        <v>215</v>
      </c>
      <c r="I144" s="6" t="s">
        <v>215</v>
      </c>
      <c r="J144" s="6" t="s">
        <v>215</v>
      </c>
      <c r="K144" s="6" t="s">
        <v>219</v>
      </c>
      <c r="L144" s="6" t="s">
        <v>219</v>
      </c>
      <c r="M144" s="27"/>
      <c r="N144" s="27"/>
      <c r="O144" s="1"/>
      <c r="T144" s="1"/>
    </row>
    <row r="145" spans="1:22">
      <c r="B145" s="6" t="s">
        <v>53</v>
      </c>
      <c r="C145" s="6" t="s">
        <v>5</v>
      </c>
      <c r="D145" s="6" t="s">
        <v>222</v>
      </c>
      <c r="E145" s="6" t="s">
        <v>223</v>
      </c>
      <c r="F145" s="70" t="s">
        <v>225</v>
      </c>
      <c r="G145" s="6" t="s">
        <v>227</v>
      </c>
      <c r="H145" s="17" t="s">
        <v>226</v>
      </c>
      <c r="I145" s="6" t="s">
        <v>216</v>
      </c>
      <c r="J145" s="6" t="s">
        <v>217</v>
      </c>
      <c r="K145" s="6" t="s">
        <v>220</v>
      </c>
      <c r="L145" s="6" t="s">
        <v>221</v>
      </c>
      <c r="M145" s="17"/>
      <c r="N145" s="17"/>
      <c r="O145" s="17"/>
      <c r="P145" s="17"/>
      <c r="Q145" s="17"/>
      <c r="R145" s="17"/>
      <c r="S145" s="17"/>
      <c r="T145" s="17"/>
      <c r="U145" s="17"/>
      <c r="V145" s="17"/>
    </row>
    <row r="146" spans="1:22" ht="15">
      <c r="B146" s="7" t="s">
        <v>6</v>
      </c>
      <c r="C146" s="7" t="s">
        <v>4</v>
      </c>
      <c r="D146" s="7" t="s">
        <v>6</v>
      </c>
      <c r="E146" s="6" t="s">
        <v>218</v>
      </c>
      <c r="F146" s="71" t="s">
        <v>224</v>
      </c>
      <c r="G146" s="7" t="s">
        <v>224</v>
      </c>
      <c r="H146" s="18" t="s">
        <v>224</v>
      </c>
      <c r="I146" s="6" t="s">
        <v>3</v>
      </c>
      <c r="J146" s="7" t="s">
        <v>218</v>
      </c>
      <c r="K146" s="7" t="s">
        <v>3</v>
      </c>
      <c r="L146" s="7" t="s">
        <v>218</v>
      </c>
      <c r="M146" s="18"/>
      <c r="N146" s="24"/>
      <c r="O146" s="24"/>
      <c r="P146" s="18"/>
      <c r="Q146" s="18"/>
      <c r="R146" s="18"/>
      <c r="S146" s="18"/>
      <c r="T146" s="18"/>
      <c r="U146" s="18"/>
      <c r="V146" s="18"/>
    </row>
    <row r="147" spans="1:22">
      <c r="F147" s="78"/>
      <c r="H147" s="52"/>
    </row>
    <row r="148" spans="1:22">
      <c r="A148" t="s">
        <v>199</v>
      </c>
      <c r="B148" s="2">
        <v>72381</v>
      </c>
      <c r="C148" s="2">
        <v>72350.740000000005</v>
      </c>
      <c r="D148" s="2">
        <f>C148-B148</f>
        <v>-30.259999999994761</v>
      </c>
      <c r="E148" s="3">
        <f>(D148+B148)/B148</f>
        <v>0.99958193448556953</v>
      </c>
      <c r="F148" s="69"/>
      <c r="G148" s="1">
        <f>C148-F148</f>
        <v>72350.740000000005</v>
      </c>
      <c r="H148" s="1"/>
      <c r="I148" s="1">
        <f>(H148+F148)-C148</f>
        <v>-72350.740000000005</v>
      </c>
      <c r="J148" s="3">
        <f>(I148+C148)/C148</f>
        <v>0</v>
      </c>
      <c r="K148" s="1">
        <f>F148+H148-B148</f>
        <v>-72381</v>
      </c>
      <c r="L148" s="3">
        <f>(K148+B148)/B148</f>
        <v>0</v>
      </c>
      <c r="O148" s="13"/>
      <c r="T148" s="13"/>
      <c r="U148" s="13"/>
      <c r="V148" s="13"/>
    </row>
    <row r="149" spans="1:22">
      <c r="A149" t="s">
        <v>15</v>
      </c>
      <c r="B149" s="2">
        <v>15910</v>
      </c>
      <c r="C149" s="2">
        <v>15903.18</v>
      </c>
      <c r="D149" s="2">
        <f>C149-B149</f>
        <v>-6.819999999999709</v>
      </c>
      <c r="E149" s="3">
        <f>(D149+B149)/B149</f>
        <v>0.99957133878064108</v>
      </c>
      <c r="F149" s="69"/>
      <c r="G149" s="1">
        <f>C149-F149</f>
        <v>15903.18</v>
      </c>
      <c r="H149" s="1"/>
      <c r="I149" s="1">
        <f>(H149+F149)-C149</f>
        <v>-15903.18</v>
      </c>
      <c r="J149" s="3">
        <f>(I149+C149)/C149</f>
        <v>0</v>
      </c>
      <c r="K149" s="1">
        <f>F149+H149-B149</f>
        <v>-15910</v>
      </c>
      <c r="L149" s="3">
        <f>(K149+B149)/B149</f>
        <v>0</v>
      </c>
      <c r="O149" s="13"/>
      <c r="T149" s="13"/>
      <c r="U149" s="13"/>
      <c r="V149" s="13"/>
    </row>
    <row r="150" spans="1:22">
      <c r="A150" t="s">
        <v>175</v>
      </c>
      <c r="B150" s="2">
        <v>203332</v>
      </c>
      <c r="C150" s="2">
        <v>203246.15</v>
      </c>
      <c r="D150" s="2">
        <f>C150-B150</f>
        <v>-85.850000000005821</v>
      </c>
      <c r="E150" s="3">
        <f>(D150+B150)/B150</f>
        <v>0.99957778411661713</v>
      </c>
      <c r="F150" s="69"/>
      <c r="G150" s="1">
        <f>C150-F150</f>
        <v>203246.15</v>
      </c>
      <c r="H150" s="1"/>
      <c r="I150" s="1">
        <f>(H150+F150)-C150</f>
        <v>-203246.15</v>
      </c>
      <c r="J150" s="3">
        <f>(I150+C150)/C150</f>
        <v>0</v>
      </c>
      <c r="K150" s="1">
        <f>F150+H150-B150</f>
        <v>-203332</v>
      </c>
      <c r="L150" s="3">
        <f>(K150+B150)/B150</f>
        <v>0</v>
      </c>
      <c r="O150" s="13"/>
      <c r="T150" s="13"/>
      <c r="U150" s="13"/>
      <c r="V150" s="13"/>
    </row>
    <row r="151" spans="1:22">
      <c r="A151" t="s">
        <v>19</v>
      </c>
      <c r="B151" s="2">
        <v>107348</v>
      </c>
      <c r="C151" s="2">
        <v>107302.78</v>
      </c>
      <c r="D151" s="2">
        <f>C151-B151</f>
        <v>-45.220000000001164</v>
      </c>
      <c r="E151" s="3">
        <f>(D151+B151)/B151</f>
        <v>0.99957875321384659</v>
      </c>
      <c r="F151" s="69"/>
      <c r="G151" s="1">
        <f>C151-F151</f>
        <v>107302.78</v>
      </c>
      <c r="H151" s="1"/>
      <c r="I151" s="1">
        <f>(H151+F151)-C151</f>
        <v>-107302.78</v>
      </c>
      <c r="J151" s="3">
        <f>(I151+C151)/C151</f>
        <v>0</v>
      </c>
      <c r="K151" s="1">
        <f>F151+H151-B151</f>
        <v>-107348</v>
      </c>
      <c r="L151" s="3">
        <f>(K151+B151)/B151</f>
        <v>0</v>
      </c>
      <c r="O151" s="13"/>
      <c r="T151" s="13"/>
      <c r="U151" s="13"/>
      <c r="V151" s="13"/>
    </row>
    <row r="152" spans="1:22">
      <c r="A152" t="s">
        <v>18</v>
      </c>
      <c r="B152" s="2">
        <v>22379</v>
      </c>
      <c r="C152" s="2">
        <v>22369.31</v>
      </c>
      <c r="D152" s="2">
        <f>C152-B152</f>
        <v>-9.6899999999986903</v>
      </c>
      <c r="E152" s="3">
        <f>(D152+B152)/B152</f>
        <v>0.99956700478126825</v>
      </c>
      <c r="F152" s="69"/>
      <c r="G152" s="1">
        <f>C152-F152</f>
        <v>22369.31</v>
      </c>
      <c r="H152" s="1"/>
      <c r="I152" s="1">
        <f>(H152+F152)-C152</f>
        <v>-22369.31</v>
      </c>
      <c r="J152" s="3">
        <f>(I152+C152)/C152</f>
        <v>0</v>
      </c>
      <c r="K152" s="1">
        <f>F152+H152-B152</f>
        <v>-22379</v>
      </c>
      <c r="L152" s="3">
        <f>(K152+B152)/B152</f>
        <v>0</v>
      </c>
      <c r="O152" s="13"/>
      <c r="T152" s="13"/>
      <c r="U152" s="13"/>
      <c r="V152" s="13"/>
    </row>
    <row r="153" spans="1:22">
      <c r="B153" s="2"/>
      <c r="C153" s="2"/>
      <c r="D153" s="2"/>
      <c r="E153" s="4"/>
      <c r="F153" s="69"/>
      <c r="G153" s="1"/>
      <c r="H153" s="1"/>
      <c r="I153" s="1"/>
      <c r="J153" s="4"/>
      <c r="K153" s="1"/>
      <c r="L153" s="4"/>
    </row>
    <row r="154" spans="1:22">
      <c r="A154" s="5" t="s">
        <v>12</v>
      </c>
      <c r="B154" s="8">
        <f>SUM(B148:B152)</f>
        <v>421350</v>
      </c>
      <c r="C154" s="8">
        <f>SUM(C148:C152)</f>
        <v>421172.16</v>
      </c>
      <c r="D154" s="8">
        <f>SUM(D148:D152)</f>
        <v>-177.84000000000015</v>
      </c>
      <c r="E154" s="9"/>
      <c r="F154" s="73">
        <f>SUM(F148:F152)</f>
        <v>0</v>
      </c>
      <c r="G154" s="9">
        <f>SUM(G148:G152)</f>
        <v>421172.16</v>
      </c>
      <c r="H154" s="9">
        <f>SUM(H148:H152)</f>
        <v>0</v>
      </c>
      <c r="I154" s="9">
        <f>SUM(I148:I152)</f>
        <v>-421172.16</v>
      </c>
      <c r="J154" s="9"/>
      <c r="K154" s="9">
        <f>SUM(K148:K152)</f>
        <v>-421350</v>
      </c>
      <c r="L154" s="5"/>
      <c r="M154" s="9"/>
      <c r="N154" s="9"/>
      <c r="O154" s="9"/>
      <c r="P154" s="9"/>
      <c r="Q154" s="9"/>
      <c r="R154" s="9"/>
      <c r="S154" s="9"/>
      <c r="T154" s="9"/>
      <c r="U154" s="9"/>
      <c r="V154" s="9"/>
    </row>
    <row r="155" spans="1:22">
      <c r="A155" s="5"/>
      <c r="B155" s="8"/>
      <c r="C155" s="9"/>
      <c r="D155" s="9"/>
      <c r="E155" s="9"/>
      <c r="F155" s="73"/>
      <c r="G155" s="9"/>
      <c r="H155" s="9"/>
      <c r="I155" s="9"/>
      <c r="J155" s="9"/>
      <c r="K155" s="9"/>
      <c r="L155" s="5"/>
      <c r="M155" s="9"/>
      <c r="N155" s="9"/>
      <c r="O155" s="9"/>
      <c r="P155" s="9"/>
      <c r="Q155" s="9"/>
      <c r="R155" s="9"/>
      <c r="S155" s="9"/>
      <c r="T155" s="9"/>
      <c r="U155" s="9"/>
      <c r="V155" s="9"/>
    </row>
    <row r="156" spans="1:22">
      <c r="A156" s="5" t="s">
        <v>140</v>
      </c>
      <c r="B156" s="8">
        <f>C154</f>
        <v>421172.16</v>
      </c>
      <c r="C156" s="9"/>
      <c r="D156" s="9"/>
      <c r="E156" s="9"/>
      <c r="F156" s="73"/>
      <c r="G156" s="9"/>
      <c r="H156" s="9"/>
      <c r="I156" s="9"/>
      <c r="J156" s="9"/>
      <c r="K156" s="9"/>
      <c r="L156" s="5"/>
      <c r="M156" s="9"/>
      <c r="N156" s="9"/>
      <c r="O156" s="9"/>
      <c r="P156" s="9"/>
      <c r="Q156" s="9"/>
      <c r="R156" s="9"/>
      <c r="S156" s="9"/>
      <c r="T156" s="9"/>
      <c r="U156" s="9"/>
      <c r="V156" s="9"/>
    </row>
    <row r="157" spans="1:22">
      <c r="A157" s="5" t="s">
        <v>138</v>
      </c>
      <c r="B157" s="93">
        <f>B154</f>
        <v>421350</v>
      </c>
    </row>
    <row r="158" spans="1:22">
      <c r="A158" s="5" t="s">
        <v>13</v>
      </c>
      <c r="B158" s="93">
        <f>F154+H154</f>
        <v>0</v>
      </c>
    </row>
    <row r="159" spans="1:22">
      <c r="B159" s="14"/>
      <c r="C159" s="14"/>
      <c r="V159" s="13"/>
    </row>
    <row r="161" spans="2:2">
      <c r="B161" s="13"/>
    </row>
    <row r="165" spans="2:2">
      <c r="B165" s="14"/>
    </row>
  </sheetData>
  <customSheetViews>
    <customSheetView guid="{4781F7F1-9988-4D24-AB2D-328FFC50039B}" fitToPage="1">
      <selection activeCell="H146" sqref="H146:H151"/>
      <rowBreaks count="4" manualBreakCount="4">
        <brk id="8" max="16383" man="1"/>
        <brk id="99" max="16383" man="1"/>
        <brk id="159" max="16383" man="1"/>
        <brk id="166" max="17" man="1"/>
      </rowBreaks>
      <pageMargins left="0.27" right="0.28999999999999998" top="0.5" bottom="0.5" header="0.5" footer="0.5"/>
      <pageSetup scale="25" orientation="landscape" r:id="rId1"/>
      <headerFooter alignWithMargins="0"/>
    </customSheetView>
    <customSheetView guid="{92E07692-B499-4312-B9DA-83EC5551FEFF}" showPageBreaks="1" showRuler="0">
      <pane xSplit="1" ySplit="7" topLeftCell="E141" activePane="bottomRight" state="frozen"/>
      <selection pane="bottomRight" activeCell="J152" sqref="J152"/>
      <rowBreaks count="3" manualBreakCount="3">
        <brk id="4" max="16383" man="1"/>
        <brk id="80" max="16383" man="1"/>
        <brk id="141" max="17" man="1"/>
      </rowBreaks>
      <pageMargins left="0.27" right="0.28999999999999998" top="0.5" bottom="0.5" header="0.5" footer="0.5"/>
      <pageSetup paperSize="5" scale="46" orientation="landscape" r:id="rId2"/>
      <headerFooter alignWithMargins="0"/>
    </customSheetView>
    <customSheetView guid="{26B24495-FD3D-4B85-9C33-DA95D25F7E9A}" showPageBreaks="1" printArea="1" hiddenRows="1" showRuler="0">
      <pane xSplit="1" ySplit="5" topLeftCell="B6" activePane="bottomRight" state="frozen"/>
      <selection pane="bottomRight"/>
      <rowBreaks count="2" manualBreakCount="2">
        <brk id="4" max="16383" man="1"/>
        <brk id="144" max="17" man="1"/>
      </rowBreaks>
      <pageMargins left="0.27" right="0.28999999999999998" top="0.5" bottom="0.5" header="0.5" footer="0.5"/>
      <pageSetup paperSize="5" scale="46" orientation="landscape" r:id="rId3"/>
      <headerFooter alignWithMargins="0"/>
    </customSheetView>
    <customSheetView guid="{63B86608-8DD2-4B55-B5F1-992ED4FAD504}" showRuler="0">
      <pane xSplit="1" ySplit="5" topLeftCell="M6" activePane="bottomRight" state="frozen"/>
      <selection pane="bottomRight" activeCell="A29" sqref="A29:A30"/>
      <rowBreaks count="2" manualBreakCount="2">
        <brk id="4" max="16383" man="1"/>
        <brk id="144" max="17" man="1"/>
      </rowBreaks>
      <pageMargins left="0.27" right="0.28999999999999998" top="0.5" bottom="0.5" header="0.5" footer="0.5"/>
      <pageSetup paperSize="5" scale="46" orientation="landscape" r:id="rId4"/>
      <headerFooter alignWithMargins="0"/>
    </customSheetView>
    <customSheetView guid="{FD5C2174-C8DB-406B-B60B-70F2A135E3CD}" showRuler="0" topLeftCell="A125">
      <selection activeCell="O113" sqref="O113"/>
      <rowBreaks count="3" manualBreakCount="3">
        <brk id="4" max="16383" man="1"/>
        <brk id="80" max="16383" man="1"/>
        <brk id="141" max="17" man="1"/>
      </rowBreaks>
      <pageMargins left="0.27" right="0.28999999999999998" top="0.5" bottom="0.5" header="0.5" footer="0.5"/>
      <pageSetup paperSize="5" scale="46" orientation="landscape" r:id="rId5"/>
      <headerFooter alignWithMargins="0"/>
    </customSheetView>
    <customSheetView guid="{245B6359-EB45-4169-B7E8-46110F39194A}" showPageBreaks="1" fitToPage="1" showRuler="0">
      <selection activeCell="H146" sqref="H146:H151"/>
      <rowBreaks count="4" manualBreakCount="4">
        <brk id="8" max="16383" man="1"/>
        <brk id="99" max="16383" man="1"/>
        <brk id="159" max="16383" man="1"/>
        <brk id="166" max="17" man="1"/>
      </rowBreaks>
      <pageMargins left="0.27" right="0.28999999999999998" top="0.5" bottom="0.5" header="0.5" footer="0.5"/>
      <pageSetup scale="25" orientation="landscape" r:id="rId6"/>
      <headerFooter alignWithMargins="0"/>
    </customSheetView>
    <customSheetView guid="{F2D135C0-AC65-4517-BABC-9B297C96DD21}" fitToPage="1">
      <selection activeCell="H146" sqref="H146:H151"/>
      <rowBreaks count="4" manualBreakCount="4">
        <brk id="8" max="16383" man="1"/>
        <brk id="99" max="16383" man="1"/>
        <brk id="159" max="16383" man="1"/>
        <brk id="166" max="17" man="1"/>
      </rowBreaks>
      <pageMargins left="0.27" right="0.28999999999999998" top="0.5" bottom="0.5" header="0.5" footer="0.5"/>
      <pageSetup scale="25" orientation="landscape" r:id="rId7"/>
      <headerFooter alignWithMargins="0"/>
    </customSheetView>
    <customSheetView guid="{F5B12566-03DA-45E1-9249-FA7F62C6F707}" fitToPage="1">
      <selection activeCell="H146" sqref="H146:H151"/>
      <rowBreaks count="4" manualBreakCount="4">
        <brk id="8" max="16383" man="1"/>
        <brk id="99" max="16383" man="1"/>
        <brk id="159" max="16383" man="1"/>
        <brk id="166" max="17" man="1"/>
      </rowBreaks>
      <pageMargins left="0.27" right="0.28999999999999998" top="0.5" bottom="0.5" header="0.5" footer="0.5"/>
      <pageSetup scale="25" orientation="landscape" r:id="rId8"/>
      <headerFooter alignWithMargins="0"/>
    </customSheetView>
  </customSheetViews>
  <phoneticPr fontId="0" type="noConversion"/>
  <pageMargins left="0.27" right="0.28999999999999998" top="0.5" bottom="0.5" header="0.5" footer="0.5"/>
  <pageSetup scale="25" orientation="landscape" r:id="rId9"/>
  <headerFooter alignWithMargins="0"/>
  <rowBreaks count="4" manualBreakCount="4">
    <brk id="8" max="16383" man="1"/>
    <brk id="99" max="16383" man="1"/>
    <brk id="159" max="16383" man="1"/>
    <brk id="166" max="17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29"/>
  <sheetViews>
    <sheetView zoomScaleNormal="100" workbookViewId="0">
      <selection activeCell="F35" sqref="F35"/>
    </sheetView>
  </sheetViews>
  <sheetFormatPr defaultRowHeight="12.75"/>
  <cols>
    <col min="1" max="1" width="33.85546875" customWidth="1"/>
    <col min="2" max="2" width="19.5703125" style="2" customWidth="1"/>
    <col min="3" max="3" width="17.5703125" style="2" customWidth="1"/>
    <col min="4" max="4" width="15.28515625" style="2" customWidth="1"/>
    <col min="5" max="5" width="16" bestFit="1" customWidth="1"/>
    <col min="6" max="6" width="19.7109375" style="69" bestFit="1" customWidth="1"/>
    <col min="7" max="7" width="19.7109375" style="1" bestFit="1" customWidth="1"/>
    <col min="8" max="8" width="17.140625" style="1" customWidth="1"/>
    <col min="9" max="9" width="16.5703125" style="1" bestFit="1" customWidth="1"/>
    <col min="10" max="10" width="16.28515625" style="4" bestFit="1" customWidth="1"/>
    <col min="11" max="11" width="16.28515625" style="1" bestFit="1" customWidth="1"/>
    <col min="12" max="12" width="19.85546875" style="4" customWidth="1"/>
    <col min="13" max="13" width="15.7109375" customWidth="1"/>
    <col min="14" max="16" width="15.7109375" style="1" customWidth="1"/>
    <col min="17" max="21" width="15.7109375" customWidth="1"/>
  </cols>
  <sheetData>
    <row r="1" spans="1:21">
      <c r="C1" s="91" t="s">
        <v>122</v>
      </c>
      <c r="D1" s="91"/>
      <c r="E1" s="31"/>
    </row>
    <row r="2" spans="1:21">
      <c r="C2" s="91" t="s">
        <v>120</v>
      </c>
      <c r="D2" s="91"/>
      <c r="E2" s="31"/>
    </row>
    <row r="3" spans="1:21">
      <c r="C3" s="91" t="s">
        <v>121</v>
      </c>
      <c r="D3" s="91"/>
      <c r="E3" s="31"/>
    </row>
    <row r="4" spans="1:21">
      <c r="C4" s="91" t="s">
        <v>123</v>
      </c>
      <c r="D4" s="14"/>
    </row>
    <row r="5" spans="1:21">
      <c r="C5" s="91" t="s">
        <v>124</v>
      </c>
      <c r="D5" s="14"/>
    </row>
    <row r="6" spans="1:21" ht="15.75">
      <c r="A6" s="61" t="s">
        <v>228</v>
      </c>
      <c r="C6" s="91"/>
      <c r="D6" s="14"/>
    </row>
    <row r="7" spans="1:21" ht="15.75">
      <c r="A7" s="61"/>
      <c r="B7" s="91" t="s">
        <v>118</v>
      </c>
      <c r="C7" s="91" t="s">
        <v>116</v>
      </c>
      <c r="D7" s="14"/>
    </row>
    <row r="8" spans="1:21" ht="24.75" customHeight="1">
      <c r="A8" s="59" t="s">
        <v>22</v>
      </c>
    </row>
    <row r="9" spans="1:21" ht="13.5" customHeight="1">
      <c r="A9" s="25"/>
      <c r="B9" s="92"/>
      <c r="C9" s="91"/>
    </row>
    <row r="10" spans="1:21" s="31" customFormat="1">
      <c r="B10" s="55"/>
      <c r="C10" s="14"/>
      <c r="D10" s="93"/>
      <c r="E10" s="6" t="s">
        <v>222</v>
      </c>
      <c r="F10" s="70" t="s">
        <v>215</v>
      </c>
      <c r="G10" s="6" t="s">
        <v>2</v>
      </c>
      <c r="H10" s="17" t="s">
        <v>215</v>
      </c>
      <c r="I10" s="6" t="s">
        <v>215</v>
      </c>
      <c r="J10" s="6" t="s">
        <v>215</v>
      </c>
      <c r="K10" s="6" t="s">
        <v>219</v>
      </c>
      <c r="L10" s="6" t="s">
        <v>219</v>
      </c>
      <c r="M10" s="34"/>
      <c r="N10" s="34"/>
      <c r="O10" s="34"/>
      <c r="P10" s="34"/>
      <c r="Q10" s="34"/>
      <c r="R10" s="34"/>
      <c r="S10" s="34"/>
      <c r="T10" s="34"/>
      <c r="U10" s="34"/>
    </row>
    <row r="11" spans="1:21">
      <c r="B11" s="55" t="s">
        <v>53</v>
      </c>
      <c r="C11" s="55" t="s">
        <v>5</v>
      </c>
      <c r="D11" s="55" t="s">
        <v>222</v>
      </c>
      <c r="E11" s="6" t="s">
        <v>223</v>
      </c>
      <c r="F11" s="70" t="s">
        <v>225</v>
      </c>
      <c r="G11" s="6" t="s">
        <v>227</v>
      </c>
      <c r="H11" s="17" t="s">
        <v>226</v>
      </c>
      <c r="I11" s="6" t="s">
        <v>216</v>
      </c>
      <c r="J11" s="6" t="s">
        <v>217</v>
      </c>
      <c r="K11" s="6" t="s">
        <v>220</v>
      </c>
      <c r="L11" s="6" t="s">
        <v>221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1:21" ht="15">
      <c r="B12" s="56" t="s">
        <v>6</v>
      </c>
      <c r="C12" s="56" t="s">
        <v>4</v>
      </c>
      <c r="D12" s="56" t="s">
        <v>6</v>
      </c>
      <c r="E12" s="6" t="s">
        <v>218</v>
      </c>
      <c r="F12" s="71" t="s">
        <v>224</v>
      </c>
      <c r="G12" s="7" t="s">
        <v>224</v>
      </c>
      <c r="H12" s="18" t="s">
        <v>224</v>
      </c>
      <c r="I12" s="6" t="s">
        <v>3</v>
      </c>
      <c r="J12" s="7" t="s">
        <v>218</v>
      </c>
      <c r="K12" s="7" t="s">
        <v>3</v>
      </c>
      <c r="L12" s="7" t="s">
        <v>218</v>
      </c>
      <c r="M12" s="24"/>
      <c r="N12" s="18"/>
      <c r="O12" s="18"/>
      <c r="P12" s="18"/>
      <c r="Q12" s="18"/>
      <c r="R12" s="18"/>
      <c r="S12" s="18"/>
      <c r="T12" s="18"/>
      <c r="U12" s="18"/>
    </row>
    <row r="13" spans="1:21">
      <c r="F13" s="78"/>
      <c r="H13" s="51"/>
      <c r="M13" s="13"/>
      <c r="Q13" s="1"/>
      <c r="R13" s="13"/>
      <c r="S13" s="13"/>
      <c r="T13" s="13"/>
      <c r="U13" s="13"/>
    </row>
    <row r="14" spans="1:21">
      <c r="A14" t="s">
        <v>286</v>
      </c>
      <c r="B14" s="2">
        <v>12725267</v>
      </c>
      <c r="C14" s="2">
        <v>12644702.17</v>
      </c>
      <c r="D14" s="2">
        <f t="shared" ref="D14:D18" si="0">C14-B14</f>
        <v>-80564.830000000075</v>
      </c>
      <c r="E14" s="3">
        <f t="shared" ref="E14:E21" si="1">(D14+B14)/B14</f>
        <v>0.99366890847948419</v>
      </c>
      <c r="G14" s="1">
        <f t="shared" ref="G14:G18" si="2">C14-F14</f>
        <v>12644702.17</v>
      </c>
      <c r="I14" s="1">
        <f t="shared" ref="I14:I18" si="3">(H14+F14)-C14</f>
        <v>-12644702.17</v>
      </c>
      <c r="J14" s="4">
        <f t="shared" ref="J14:J18" si="4">(I14+B14)/B14</f>
        <v>6.3310915205158427E-3</v>
      </c>
      <c r="K14" s="1">
        <f t="shared" ref="K14:K18" si="5">F14+H14-B14</f>
        <v>-12725267</v>
      </c>
      <c r="L14" s="4">
        <f t="shared" ref="L14:L18" si="6">(K14+B14)/B14</f>
        <v>0</v>
      </c>
      <c r="M14" s="13"/>
      <c r="Q14" s="1"/>
      <c r="R14" s="13"/>
      <c r="S14" s="13"/>
      <c r="T14" s="13"/>
      <c r="U14" s="13"/>
    </row>
    <row r="15" spans="1:21">
      <c r="A15" t="s">
        <v>17</v>
      </c>
      <c r="B15" s="2">
        <v>20754845</v>
      </c>
      <c r="C15" s="2">
        <v>20242431.239999998</v>
      </c>
      <c r="D15" s="2">
        <f t="shared" si="0"/>
        <v>-512413.76000000164</v>
      </c>
      <c r="E15" s="3">
        <f t="shared" si="1"/>
        <v>0.97531112566728384</v>
      </c>
      <c r="G15" s="1">
        <f t="shared" si="2"/>
        <v>20242431.239999998</v>
      </c>
      <c r="I15" s="1">
        <f t="shared" si="3"/>
        <v>-20242431.239999998</v>
      </c>
      <c r="J15" s="4">
        <f t="shared" si="4"/>
        <v>2.4688874332716125E-2</v>
      </c>
      <c r="K15" s="1">
        <f t="shared" si="5"/>
        <v>-20754845</v>
      </c>
      <c r="L15" s="4">
        <f t="shared" si="6"/>
        <v>0</v>
      </c>
      <c r="M15" s="13"/>
      <c r="R15" s="13"/>
      <c r="T15" s="13"/>
      <c r="U15" s="13"/>
    </row>
    <row r="16" spans="1:21">
      <c r="A16" t="s">
        <v>24</v>
      </c>
      <c r="B16" s="2">
        <v>14535488</v>
      </c>
      <c r="C16" s="2">
        <v>14176623.439999999</v>
      </c>
      <c r="D16" s="2">
        <f t="shared" si="0"/>
        <v>-358864.56000000052</v>
      </c>
      <c r="E16" s="3">
        <f t="shared" si="1"/>
        <v>0.97531114469634594</v>
      </c>
      <c r="G16" s="1">
        <f t="shared" si="2"/>
        <v>14176623.439999999</v>
      </c>
      <c r="I16" s="1">
        <f t="shared" si="3"/>
        <v>-14176623.439999999</v>
      </c>
      <c r="J16" s="4">
        <f t="shared" si="4"/>
        <v>2.4688855303654101E-2</v>
      </c>
      <c r="K16" s="1">
        <f t="shared" si="5"/>
        <v>-14535488</v>
      </c>
      <c r="L16" s="4">
        <f t="shared" si="6"/>
        <v>0</v>
      </c>
      <c r="M16" s="13"/>
      <c r="R16" s="13"/>
      <c r="T16" s="13"/>
      <c r="U16" s="13"/>
    </row>
    <row r="17" spans="1:21">
      <c r="A17" t="s">
        <v>25</v>
      </c>
      <c r="B17" s="2">
        <v>7245164</v>
      </c>
      <c r="C17" s="2">
        <v>7066288.5599999996</v>
      </c>
      <c r="D17" s="2">
        <f t="shared" si="0"/>
        <v>-178875.44000000041</v>
      </c>
      <c r="E17" s="3">
        <f t="shared" si="1"/>
        <v>0.97531105714101152</v>
      </c>
      <c r="G17" s="1">
        <f t="shared" si="2"/>
        <v>7066288.5599999996</v>
      </c>
      <c r="I17" s="1">
        <f t="shared" si="3"/>
        <v>-7066288.5599999996</v>
      </c>
      <c r="J17" s="4">
        <f t="shared" si="4"/>
        <v>2.4688942858988479E-2</v>
      </c>
      <c r="K17" s="1">
        <f t="shared" si="5"/>
        <v>-7245164</v>
      </c>
      <c r="L17" s="4">
        <f t="shared" si="6"/>
        <v>0</v>
      </c>
      <c r="M17" s="13"/>
      <c r="R17" s="13"/>
      <c r="T17" s="13"/>
      <c r="U17" s="13"/>
    </row>
    <row r="18" spans="1:21">
      <c r="A18" t="s">
        <v>26</v>
      </c>
      <c r="B18" s="2">
        <v>1677420</v>
      </c>
      <c r="C18" s="2">
        <v>1636006.27</v>
      </c>
      <c r="D18" s="2">
        <f t="shared" si="0"/>
        <v>-41413.729999999981</v>
      </c>
      <c r="E18" s="3">
        <f t="shared" si="1"/>
        <v>0.97531105507267113</v>
      </c>
      <c r="G18" s="1">
        <f t="shared" si="2"/>
        <v>1636006.27</v>
      </c>
      <c r="I18" s="1">
        <f t="shared" si="3"/>
        <v>-1636006.27</v>
      </c>
      <c r="J18" s="4">
        <f t="shared" si="4"/>
        <v>2.4688944927328864E-2</v>
      </c>
      <c r="K18" s="1">
        <f t="shared" si="5"/>
        <v>-1677420</v>
      </c>
      <c r="L18" s="4">
        <f t="shared" si="6"/>
        <v>0</v>
      </c>
      <c r="M18" s="13"/>
      <c r="R18" s="13"/>
      <c r="T18" s="13"/>
      <c r="U18" s="13"/>
    </row>
    <row r="19" spans="1:21" s="5" customFormat="1">
      <c r="A19" s="5" t="s">
        <v>200</v>
      </c>
      <c r="B19" s="8"/>
      <c r="C19" s="8"/>
      <c r="D19" s="8"/>
      <c r="E19" s="10"/>
      <c r="F19" s="73"/>
      <c r="G19" s="9"/>
      <c r="H19" s="9"/>
      <c r="I19" s="9"/>
      <c r="J19" s="15"/>
      <c r="K19" s="9"/>
      <c r="L19" s="15"/>
      <c r="N19" s="9"/>
      <c r="O19" s="9"/>
      <c r="P19" s="9"/>
    </row>
    <row r="20" spans="1:21">
      <c r="E20" s="4"/>
    </row>
    <row r="21" spans="1:21" s="5" customFormat="1">
      <c r="A21" s="5" t="s">
        <v>12</v>
      </c>
      <c r="B21" s="8">
        <f>SUM(B14:B18)</f>
        <v>56938184</v>
      </c>
      <c r="C21" s="8">
        <f>SUM(C14:C18)</f>
        <v>55766051.68</v>
      </c>
      <c r="D21" s="8">
        <f>SUM(D14:D18)</f>
        <v>-1172132.3200000026</v>
      </c>
      <c r="E21" s="3">
        <f t="shared" si="1"/>
        <v>0.97941394969674478</v>
      </c>
      <c r="F21" s="73">
        <f>SUM(F14:F18)</f>
        <v>0</v>
      </c>
      <c r="G21" s="9">
        <f>SUM(G14:G18)</f>
        <v>55766051.68</v>
      </c>
      <c r="H21" s="9">
        <f>SUM(H14:H18)</f>
        <v>0</v>
      </c>
      <c r="I21" s="9">
        <f>SUM(I14:I18)</f>
        <v>-55766051.68</v>
      </c>
      <c r="J21" s="4">
        <f>(I21+B21)/B21</f>
        <v>2.05860503032552E-2</v>
      </c>
      <c r="K21" s="9">
        <f>SUM(K14:K18)</f>
        <v>-56938184</v>
      </c>
      <c r="L21" s="4">
        <f>(K21+B21)/B21</f>
        <v>0</v>
      </c>
      <c r="M21" s="9"/>
      <c r="N21" s="9"/>
      <c r="O21" s="9"/>
      <c r="P21" s="9"/>
      <c r="Q21" s="9"/>
      <c r="R21" s="9"/>
      <c r="S21" s="9"/>
      <c r="T21" s="9"/>
      <c r="U21" s="9"/>
    </row>
    <row r="22" spans="1:21" s="5" customFormat="1">
      <c r="B22" s="8"/>
      <c r="C22" s="8"/>
      <c r="D22" s="8"/>
      <c r="E22" s="9"/>
      <c r="F22" s="73"/>
      <c r="G22" s="9"/>
      <c r="H22" s="9"/>
      <c r="I22" s="9"/>
      <c r="J22" s="9"/>
      <c r="K22" s="9"/>
      <c r="L22" s="15"/>
      <c r="M22" s="9"/>
      <c r="N22" s="9"/>
      <c r="O22" s="9"/>
      <c r="P22" s="9"/>
      <c r="Q22" s="9"/>
      <c r="R22" s="9"/>
      <c r="S22" s="9"/>
      <c r="T22" s="9"/>
      <c r="U22" s="9"/>
    </row>
    <row r="23" spans="1:21">
      <c r="A23" s="5" t="s">
        <v>140</v>
      </c>
      <c r="B23" s="8">
        <f>C21</f>
        <v>55766051.68</v>
      </c>
      <c r="E23" s="4"/>
    </row>
    <row r="24" spans="1:21">
      <c r="A24" s="5" t="s">
        <v>139</v>
      </c>
      <c r="B24" s="8">
        <f>B21</f>
        <v>56938184</v>
      </c>
      <c r="E24" s="4"/>
    </row>
    <row r="25" spans="1:21">
      <c r="A25" s="5" t="s">
        <v>13</v>
      </c>
      <c r="B25" s="8">
        <f>F21+H21</f>
        <v>0</v>
      </c>
      <c r="E25" s="4"/>
    </row>
    <row r="26" spans="1:21">
      <c r="E26" s="4"/>
    </row>
    <row r="27" spans="1:21">
      <c r="E27" s="4"/>
    </row>
    <row r="28" spans="1:21" ht="24.75" customHeight="1">
      <c r="A28" s="59" t="s">
        <v>27</v>
      </c>
      <c r="E28" s="4"/>
    </row>
    <row r="29" spans="1:21" ht="13.5" customHeight="1">
      <c r="B29" s="92"/>
      <c r="C29" s="94"/>
      <c r="D29" s="94"/>
      <c r="E29" s="32"/>
      <c r="F29" s="68"/>
      <c r="G29" s="33"/>
      <c r="H29" s="44"/>
      <c r="M29" s="17"/>
      <c r="N29" s="17"/>
      <c r="O29" s="17"/>
      <c r="P29" s="17"/>
      <c r="Q29" s="17"/>
      <c r="R29" s="17"/>
      <c r="S29" s="17"/>
      <c r="T29" s="17"/>
      <c r="U29" s="17"/>
    </row>
    <row r="30" spans="1:21">
      <c r="B30" s="55"/>
      <c r="C30" s="14"/>
      <c r="D30" s="93"/>
      <c r="E30" s="6" t="s">
        <v>222</v>
      </c>
      <c r="F30" s="70" t="s">
        <v>215</v>
      </c>
      <c r="G30" s="6" t="s">
        <v>2</v>
      </c>
      <c r="H30" s="17" t="s">
        <v>215</v>
      </c>
      <c r="I30" s="6" t="s">
        <v>215</v>
      </c>
      <c r="J30" s="6" t="s">
        <v>215</v>
      </c>
      <c r="K30" s="6" t="s">
        <v>219</v>
      </c>
      <c r="L30" s="6" t="s">
        <v>219</v>
      </c>
      <c r="M30" s="17"/>
      <c r="N30" s="17"/>
      <c r="O30" s="17"/>
      <c r="P30" s="17"/>
      <c r="Q30" s="17"/>
      <c r="R30" s="17"/>
      <c r="S30" s="17"/>
      <c r="T30" s="17"/>
      <c r="U30" s="17"/>
    </row>
    <row r="31" spans="1:21">
      <c r="B31" s="55" t="s">
        <v>53</v>
      </c>
      <c r="C31" s="55" t="s">
        <v>5</v>
      </c>
      <c r="D31" s="55" t="s">
        <v>222</v>
      </c>
      <c r="E31" s="6" t="s">
        <v>223</v>
      </c>
      <c r="F31" s="70" t="s">
        <v>225</v>
      </c>
      <c r="G31" s="6" t="s">
        <v>227</v>
      </c>
      <c r="H31" s="17" t="s">
        <v>226</v>
      </c>
      <c r="I31" s="6" t="s">
        <v>216</v>
      </c>
      <c r="J31" s="6" t="s">
        <v>217</v>
      </c>
      <c r="K31" s="6" t="s">
        <v>220</v>
      </c>
      <c r="L31" s="6" t="s">
        <v>221</v>
      </c>
      <c r="M31" s="17"/>
      <c r="N31" s="17"/>
      <c r="O31" s="17"/>
      <c r="P31" s="17"/>
      <c r="Q31" s="17"/>
      <c r="R31" s="17"/>
      <c r="S31" s="17"/>
      <c r="T31" s="17"/>
      <c r="U31" s="17"/>
    </row>
    <row r="32" spans="1:21" ht="15">
      <c r="B32" s="56" t="s">
        <v>6</v>
      </c>
      <c r="C32" s="56" t="s">
        <v>4</v>
      </c>
      <c r="D32" s="56" t="s">
        <v>6</v>
      </c>
      <c r="E32" s="6" t="s">
        <v>218</v>
      </c>
      <c r="F32" s="71" t="s">
        <v>224</v>
      </c>
      <c r="G32" s="7" t="s">
        <v>224</v>
      </c>
      <c r="H32" s="18" t="s">
        <v>224</v>
      </c>
      <c r="I32" s="6" t="s">
        <v>3</v>
      </c>
      <c r="J32" s="7" t="s">
        <v>218</v>
      </c>
      <c r="K32" s="7" t="s">
        <v>3</v>
      </c>
      <c r="L32" s="7" t="s">
        <v>218</v>
      </c>
      <c r="M32" s="24"/>
      <c r="N32" s="18"/>
      <c r="O32" s="18"/>
      <c r="P32" s="18"/>
      <c r="Q32" s="18"/>
      <c r="R32" s="18"/>
      <c r="S32" s="18"/>
      <c r="T32" s="18"/>
      <c r="U32" s="18"/>
    </row>
    <row r="33" spans="1:21">
      <c r="E33" s="47"/>
      <c r="F33" s="78"/>
      <c r="H33" s="51">
        <v>41617</v>
      </c>
      <c r="M33" s="13"/>
      <c r="Q33" s="1"/>
      <c r="R33" s="13"/>
      <c r="S33" s="1"/>
      <c r="T33" s="13"/>
      <c r="U33" s="13"/>
    </row>
    <row r="34" spans="1:21">
      <c r="A34" t="s">
        <v>17</v>
      </c>
      <c r="B34" s="2">
        <v>3790096</v>
      </c>
      <c r="C34" s="2">
        <v>3715839.88</v>
      </c>
      <c r="D34" s="2">
        <f>C34-B34</f>
        <v>-74256.120000000112</v>
      </c>
      <c r="E34" s="3">
        <f>(D34+B34)/B34</f>
        <v>0.98040785246600615</v>
      </c>
      <c r="G34" s="1">
        <f>C34-F34</f>
        <v>3715839.88</v>
      </c>
      <c r="I34" s="1">
        <f>(H34+F34)-C34</f>
        <v>-3715839.88</v>
      </c>
      <c r="J34" s="4">
        <f>(I34+B34)/B34</f>
        <v>1.9592147533993892E-2</v>
      </c>
      <c r="K34" s="1">
        <f>F34+H34-B34</f>
        <v>-3790096</v>
      </c>
      <c r="L34" s="4">
        <f>(K34+B34)/B34</f>
        <v>0</v>
      </c>
      <c r="M34" s="13"/>
      <c r="R34" s="13"/>
      <c r="T34" s="13"/>
      <c r="U34" s="13"/>
    </row>
    <row r="35" spans="1:21">
      <c r="A35" t="s">
        <v>23</v>
      </c>
      <c r="B35" s="2">
        <v>136958</v>
      </c>
      <c r="C35" s="2">
        <v>134274.95000000001</v>
      </c>
      <c r="D35" s="2">
        <f>C35-B35</f>
        <v>-2683.0499999999884</v>
      </c>
      <c r="E35" s="3">
        <f>(D35+B35)/B35</f>
        <v>0.98040968764146685</v>
      </c>
      <c r="G35" s="1">
        <f>C35-F35</f>
        <v>134274.95000000001</v>
      </c>
      <c r="I35" s="1">
        <f>(H35+F35)-C35</f>
        <v>-134274.95000000001</v>
      </c>
      <c r="J35" s="4">
        <f>(I35+B35)/B35</f>
        <v>1.9590312358533188E-2</v>
      </c>
      <c r="K35" s="1">
        <f>F35+H35-B35</f>
        <v>-136958</v>
      </c>
      <c r="L35" s="4">
        <f>(K35+B35)/B35</f>
        <v>0</v>
      </c>
      <c r="M35" s="13"/>
      <c r="R35" s="13"/>
      <c r="T35" s="13"/>
      <c r="U35" s="13"/>
    </row>
    <row r="36" spans="1:21">
      <c r="A36" t="s">
        <v>24</v>
      </c>
      <c r="B36" s="2">
        <v>1554029</v>
      </c>
      <c r="C36" s="2">
        <v>1523582.07</v>
      </c>
      <c r="D36" s="2">
        <f>C36-B36</f>
        <v>-30446.929999999935</v>
      </c>
      <c r="E36" s="3">
        <f>(D36+B36)/B36</f>
        <v>0.98040774657358398</v>
      </c>
      <c r="G36" s="1">
        <f>C36-F36</f>
        <v>1523582.07</v>
      </c>
      <c r="I36" s="1">
        <f>(H36+F36)-C36</f>
        <v>-1523582.07</v>
      </c>
      <c r="J36" s="4">
        <f>(I36+B36)/B36</f>
        <v>1.9592253426416066E-2</v>
      </c>
      <c r="K36" s="1">
        <f>F36+H36-B36</f>
        <v>-1554029</v>
      </c>
      <c r="L36" s="4">
        <f>(K36+B36)/B36</f>
        <v>0</v>
      </c>
      <c r="M36" s="13"/>
      <c r="R36" s="13"/>
      <c r="T36" s="13"/>
      <c r="U36" s="13"/>
    </row>
    <row r="37" spans="1:21">
      <c r="A37" t="s">
        <v>25</v>
      </c>
      <c r="B37" s="2">
        <v>1479012</v>
      </c>
      <c r="C37" s="2">
        <v>1450034.48</v>
      </c>
      <c r="D37" s="2">
        <f>C37-B37</f>
        <v>-28977.520000000019</v>
      </c>
      <c r="E37" s="3">
        <f>(D37+B37)/B37</f>
        <v>0.98040751528723225</v>
      </c>
      <c r="G37" s="1">
        <f>C37-F37</f>
        <v>1450034.48</v>
      </c>
      <c r="I37" s="1">
        <f>(H37+F37)-C37</f>
        <v>-1450034.48</v>
      </c>
      <c r="J37" s="4">
        <f>(I37+B37)/B37</f>
        <v>1.9592484712767724E-2</v>
      </c>
      <c r="K37" s="1">
        <f>F37+H37-B37</f>
        <v>-1479012</v>
      </c>
      <c r="L37" s="4">
        <f>(K37+B37)/B37</f>
        <v>0</v>
      </c>
      <c r="M37" s="13"/>
      <c r="R37" s="13"/>
      <c r="T37" s="13"/>
      <c r="U37" s="13"/>
    </row>
    <row r="38" spans="1:21">
      <c r="A38" t="s">
        <v>26</v>
      </c>
      <c r="B38" s="2">
        <v>239505</v>
      </c>
      <c r="C38" s="2">
        <v>234812.47</v>
      </c>
      <c r="D38" s="2">
        <f>C38-B38</f>
        <v>-4692.5299999999988</v>
      </c>
      <c r="E38" s="3">
        <f>(D38+B38)/B38</f>
        <v>0.98040738189181853</v>
      </c>
      <c r="G38" s="1">
        <f>C38-F38</f>
        <v>234812.47</v>
      </c>
      <c r="I38" s="1">
        <f>(H38+F38)-C38</f>
        <v>-234812.47</v>
      </c>
      <c r="J38" s="4">
        <f>(I38+B38)/B38</f>
        <v>1.9592618108181453E-2</v>
      </c>
      <c r="K38" s="1">
        <f>F38+H38-B38</f>
        <v>-239505</v>
      </c>
      <c r="L38" s="4">
        <f>(K38+B38)/B38</f>
        <v>0</v>
      </c>
      <c r="M38" s="13"/>
      <c r="R38" s="13"/>
      <c r="T38" s="13"/>
      <c r="U38" s="13"/>
    </row>
    <row r="39" spans="1:21">
      <c r="E39" s="4"/>
    </row>
    <row r="40" spans="1:21" s="5" customFormat="1">
      <c r="A40" s="5" t="s">
        <v>12</v>
      </c>
      <c r="B40" s="8">
        <f>SUM(B34:B38)</f>
        <v>7199600</v>
      </c>
      <c r="C40" s="8">
        <f>SUM(C34:C38)</f>
        <v>7058543.8500000006</v>
      </c>
      <c r="D40" s="8"/>
      <c r="E40" s="3">
        <f>(D40+B40)/B40</f>
        <v>1</v>
      </c>
      <c r="F40" s="73">
        <f>SUM(F34:F38)</f>
        <v>0</v>
      </c>
      <c r="G40" s="9">
        <f>SUM(G34:G38)</f>
        <v>7058543.8500000006</v>
      </c>
      <c r="H40" s="9">
        <f>SUM(H34:H38)</f>
        <v>0</v>
      </c>
      <c r="I40" s="9">
        <f>SUM(I34:I38)</f>
        <v>-7058543.8500000006</v>
      </c>
      <c r="J40" s="4">
        <f>(I40+B40)/B40</f>
        <v>1.9592220401133318E-2</v>
      </c>
      <c r="K40" s="9">
        <f>SUM(K34:K38)</f>
        <v>-7199600</v>
      </c>
      <c r="L40" s="4">
        <f>(K40+B40)/B40</f>
        <v>0</v>
      </c>
      <c r="M40" s="9"/>
      <c r="N40" s="9"/>
      <c r="O40" s="9"/>
      <c r="P40" s="9"/>
      <c r="Q40" s="9"/>
      <c r="R40" s="9"/>
      <c r="S40" s="9"/>
      <c r="T40" s="9"/>
      <c r="U40" s="9"/>
    </row>
    <row r="41" spans="1:21" s="5" customFormat="1">
      <c r="B41" s="8"/>
      <c r="C41" s="8"/>
      <c r="D41" s="8"/>
      <c r="E41" s="9"/>
      <c r="F41" s="73"/>
      <c r="G41" s="9"/>
      <c r="H41" s="9"/>
      <c r="I41" s="9"/>
      <c r="J41" s="9"/>
      <c r="K41" s="9"/>
      <c r="L41" s="15"/>
      <c r="M41" s="9"/>
      <c r="N41" s="9"/>
      <c r="O41" s="9"/>
      <c r="P41" s="9"/>
      <c r="Q41" s="9"/>
      <c r="R41" s="9"/>
      <c r="S41" s="9"/>
      <c r="T41" s="9"/>
      <c r="U41" s="9"/>
    </row>
    <row r="42" spans="1:21">
      <c r="A42" s="5" t="s">
        <v>141</v>
      </c>
      <c r="B42" s="8">
        <f>C40</f>
        <v>7058543.8500000006</v>
      </c>
      <c r="E42" s="4"/>
    </row>
    <row r="43" spans="1:21">
      <c r="A43" s="5" t="s">
        <v>138</v>
      </c>
      <c r="B43" s="8">
        <f>B40</f>
        <v>7199600</v>
      </c>
      <c r="E43" s="4"/>
    </row>
    <row r="44" spans="1:21">
      <c r="A44" s="5" t="s">
        <v>13</v>
      </c>
      <c r="B44" s="8">
        <f>F40+H40</f>
        <v>0</v>
      </c>
      <c r="E44" s="4"/>
    </row>
    <row r="45" spans="1:21">
      <c r="E45" s="4"/>
    </row>
    <row r="46" spans="1:21" ht="24.75" customHeight="1">
      <c r="A46" s="59" t="s">
        <v>28</v>
      </c>
      <c r="E46" s="4"/>
    </row>
    <row r="47" spans="1:21" ht="12.75" customHeight="1">
      <c r="B47" s="92"/>
      <c r="E47" s="4"/>
      <c r="F47" s="68"/>
      <c r="G47" s="33"/>
      <c r="H47" s="44"/>
      <c r="M47" s="17"/>
      <c r="N47" s="17"/>
      <c r="O47" s="17"/>
      <c r="P47" s="17"/>
      <c r="Q47" s="17"/>
      <c r="R47" s="17"/>
      <c r="S47" s="17"/>
      <c r="T47" s="17"/>
      <c r="U47" s="17"/>
    </row>
    <row r="48" spans="1:21">
      <c r="B48" s="55"/>
      <c r="C48" s="14"/>
      <c r="D48" s="93"/>
      <c r="E48" s="6" t="s">
        <v>222</v>
      </c>
      <c r="F48" s="70" t="s">
        <v>215</v>
      </c>
      <c r="G48" s="6" t="s">
        <v>2</v>
      </c>
      <c r="H48" s="17" t="s">
        <v>215</v>
      </c>
      <c r="I48" s="6" t="s">
        <v>215</v>
      </c>
      <c r="J48" s="6" t="s">
        <v>215</v>
      </c>
      <c r="K48" s="6" t="s">
        <v>219</v>
      </c>
      <c r="L48" s="6" t="s">
        <v>219</v>
      </c>
      <c r="M48" s="17"/>
      <c r="N48" s="17"/>
      <c r="O48" s="17"/>
      <c r="P48" s="17"/>
      <c r="Q48" s="17"/>
      <c r="R48" s="17"/>
      <c r="S48" s="17"/>
      <c r="T48" s="17"/>
      <c r="U48" s="17"/>
    </row>
    <row r="49" spans="1:21">
      <c r="B49" s="55" t="s">
        <v>53</v>
      </c>
      <c r="C49" s="55" t="s">
        <v>5</v>
      </c>
      <c r="D49" s="55" t="s">
        <v>222</v>
      </c>
      <c r="E49" s="6" t="s">
        <v>223</v>
      </c>
      <c r="F49" s="70" t="s">
        <v>225</v>
      </c>
      <c r="G49" s="6" t="s">
        <v>227</v>
      </c>
      <c r="H49" s="17" t="s">
        <v>226</v>
      </c>
      <c r="I49" s="6" t="s">
        <v>216</v>
      </c>
      <c r="J49" s="6" t="s">
        <v>217</v>
      </c>
      <c r="K49" s="6" t="s">
        <v>220</v>
      </c>
      <c r="L49" s="6" t="s">
        <v>221</v>
      </c>
      <c r="M49" s="17"/>
      <c r="N49" s="17"/>
      <c r="O49" s="17"/>
      <c r="P49" s="17"/>
      <c r="Q49" s="17"/>
      <c r="R49" s="17"/>
      <c r="S49" s="17"/>
      <c r="T49" s="17"/>
      <c r="U49" s="17"/>
    </row>
    <row r="50" spans="1:21" ht="15">
      <c r="B50" s="56" t="s">
        <v>6</v>
      </c>
      <c r="C50" s="56" t="s">
        <v>4</v>
      </c>
      <c r="D50" s="56" t="s">
        <v>6</v>
      </c>
      <c r="E50" s="6" t="s">
        <v>218</v>
      </c>
      <c r="F50" s="71" t="s">
        <v>224</v>
      </c>
      <c r="G50" s="7" t="s">
        <v>224</v>
      </c>
      <c r="H50" s="18" t="s">
        <v>224</v>
      </c>
      <c r="I50" s="6" t="s">
        <v>3</v>
      </c>
      <c r="J50" s="7" t="s">
        <v>218</v>
      </c>
      <c r="K50" s="7" t="s">
        <v>3</v>
      </c>
      <c r="L50" s="7" t="s">
        <v>218</v>
      </c>
      <c r="M50" s="24"/>
      <c r="N50" s="18"/>
      <c r="O50" s="18"/>
      <c r="P50" s="18"/>
      <c r="Q50" s="18"/>
      <c r="R50" s="18"/>
      <c r="S50" s="18"/>
      <c r="T50" s="18"/>
      <c r="U50" s="18"/>
    </row>
    <row r="51" spans="1:21">
      <c r="E51" s="4"/>
      <c r="F51" s="78"/>
      <c r="H51" s="51"/>
      <c r="M51" s="13"/>
      <c r="Q51" s="1"/>
      <c r="R51" s="13"/>
      <c r="S51" s="1"/>
      <c r="T51" s="13"/>
      <c r="U51" s="13"/>
    </row>
    <row r="52" spans="1:21">
      <c r="A52" t="s">
        <v>17</v>
      </c>
      <c r="B52" s="2">
        <v>33099734</v>
      </c>
      <c r="C52" s="2">
        <v>31507604.719999999</v>
      </c>
      <c r="D52" s="2">
        <f t="shared" ref="D52:D58" si="7">C52-B52</f>
        <v>-1592129.2800000012</v>
      </c>
      <c r="E52" s="3">
        <f t="shared" ref="E52:E58" si="8">(D52+B52)/B52</f>
        <v>0.95189903097106454</v>
      </c>
      <c r="G52" s="1">
        <f t="shared" ref="G52:G58" si="9">C52-F52</f>
        <v>31507604.719999999</v>
      </c>
      <c r="I52" s="1">
        <f t="shared" ref="I52:I58" si="10">(H52+F52)-C52</f>
        <v>-31507604.719999999</v>
      </c>
      <c r="J52" s="4">
        <f t="shared" ref="J52:J61" si="11">(I52+B52)/B52</f>
        <v>4.8100969028935438E-2</v>
      </c>
      <c r="K52" s="1">
        <f t="shared" ref="K52:K58" si="12">F52+H52-B52</f>
        <v>-33099734</v>
      </c>
      <c r="L52" s="4">
        <f t="shared" ref="L52:L58" si="13">(K52+B52)/B52</f>
        <v>0</v>
      </c>
      <c r="M52" s="13"/>
      <c r="R52" s="13"/>
      <c r="T52" s="13"/>
      <c r="U52" s="13"/>
    </row>
    <row r="53" spans="1:21">
      <c r="A53" t="s">
        <v>23</v>
      </c>
      <c r="B53" s="2">
        <v>367709</v>
      </c>
      <c r="C53" s="2">
        <v>350021.78</v>
      </c>
      <c r="D53" s="2">
        <f t="shared" si="7"/>
        <v>-17687.219999999972</v>
      </c>
      <c r="E53" s="3">
        <f t="shared" si="8"/>
        <v>0.95189886567911042</v>
      </c>
      <c r="G53" s="1">
        <f t="shared" si="9"/>
        <v>350021.78</v>
      </c>
      <c r="I53" s="1">
        <f t="shared" si="10"/>
        <v>-350021.78</v>
      </c>
      <c r="J53" s="4">
        <f t="shared" si="11"/>
        <v>4.8101134320889541E-2</v>
      </c>
      <c r="K53" s="1">
        <f t="shared" si="12"/>
        <v>-367709</v>
      </c>
      <c r="L53" s="4">
        <f t="shared" si="13"/>
        <v>0</v>
      </c>
      <c r="M53" s="13"/>
      <c r="R53" s="13"/>
      <c r="T53" s="13"/>
      <c r="U53" s="13"/>
    </row>
    <row r="54" spans="1:21">
      <c r="A54" t="s">
        <v>24</v>
      </c>
      <c r="B54" s="2">
        <v>13628953</v>
      </c>
      <c r="C54" s="2">
        <v>12973387.49</v>
      </c>
      <c r="D54" s="2">
        <f t="shared" si="7"/>
        <v>-655565.50999999978</v>
      </c>
      <c r="E54" s="3">
        <f t="shared" si="8"/>
        <v>0.95189905563545496</v>
      </c>
      <c r="G54" s="1">
        <f t="shared" si="9"/>
        <v>12973387.49</v>
      </c>
      <c r="I54" s="1">
        <f t="shared" si="10"/>
        <v>-12973387.49</v>
      </c>
      <c r="J54" s="4">
        <f t="shared" si="11"/>
        <v>4.8100944364545081E-2</v>
      </c>
      <c r="K54" s="1">
        <f t="shared" si="12"/>
        <v>-13628953</v>
      </c>
      <c r="L54" s="4">
        <f t="shared" si="13"/>
        <v>0</v>
      </c>
      <c r="M54" s="13"/>
      <c r="R54" s="13"/>
      <c r="T54" s="13"/>
      <c r="U54" s="13"/>
    </row>
    <row r="55" spans="1:21">
      <c r="A55" t="s">
        <v>25</v>
      </c>
      <c r="B55" s="2">
        <v>11179537</v>
      </c>
      <c r="C55" s="2">
        <v>10641790.869999999</v>
      </c>
      <c r="D55" s="2">
        <f t="shared" si="7"/>
        <v>-537746.13000000082</v>
      </c>
      <c r="E55" s="3">
        <f t="shared" si="8"/>
        <v>0.95189906970208149</v>
      </c>
      <c r="G55" s="1">
        <f t="shared" si="9"/>
        <v>10641790.869999999</v>
      </c>
      <c r="I55" s="1">
        <f t="shared" si="10"/>
        <v>-10641790.869999999</v>
      </c>
      <c r="J55" s="4">
        <f t="shared" si="11"/>
        <v>4.8100930297918496E-2</v>
      </c>
      <c r="K55" s="1">
        <f t="shared" si="12"/>
        <v>-11179537</v>
      </c>
      <c r="L55" s="4">
        <f t="shared" si="13"/>
        <v>0</v>
      </c>
      <c r="M55" s="13"/>
      <c r="R55" s="13"/>
      <c r="T55" s="13"/>
      <c r="U55" s="13"/>
    </row>
    <row r="56" spans="1:21">
      <c r="A56" t="s">
        <v>26</v>
      </c>
      <c r="B56" s="2">
        <v>2123222</v>
      </c>
      <c r="C56" s="2">
        <v>2021093.44</v>
      </c>
      <c r="D56" s="2">
        <f t="shared" si="7"/>
        <v>-102128.56000000006</v>
      </c>
      <c r="E56" s="3">
        <f t="shared" si="8"/>
        <v>0.95189925500018369</v>
      </c>
      <c r="G56" s="1">
        <f t="shared" si="9"/>
        <v>2021093.44</v>
      </c>
      <c r="I56" s="1">
        <f t="shared" si="10"/>
        <v>-2021093.44</v>
      </c>
      <c r="J56" s="4">
        <f t="shared" si="11"/>
        <v>4.8100744999816342E-2</v>
      </c>
      <c r="K56" s="1">
        <f t="shared" si="12"/>
        <v>-2123222</v>
      </c>
      <c r="L56" s="4">
        <f t="shared" si="13"/>
        <v>0</v>
      </c>
      <c r="M56" s="13"/>
      <c r="R56" s="13"/>
      <c r="T56" s="13"/>
      <c r="U56" s="13"/>
    </row>
    <row r="57" spans="1:21">
      <c r="A57" t="s">
        <v>324</v>
      </c>
      <c r="B57" s="2">
        <v>6213928</v>
      </c>
      <c r="C57" s="2">
        <v>5967233.5800000001</v>
      </c>
      <c r="D57" s="2">
        <f t="shared" si="7"/>
        <v>-246694.41999999993</v>
      </c>
      <c r="E57" s="3">
        <f t="shared" si="8"/>
        <v>0.9602997620828565</v>
      </c>
      <c r="G57" s="1">
        <f t="shared" si="9"/>
        <v>5967233.5800000001</v>
      </c>
      <c r="I57" s="1">
        <f t="shared" si="10"/>
        <v>-5967233.5800000001</v>
      </c>
      <c r="J57" s="4">
        <f t="shared" si="11"/>
        <v>3.9700237917143541E-2</v>
      </c>
      <c r="K57" s="1">
        <f t="shared" si="12"/>
        <v>-6213928</v>
      </c>
      <c r="L57" s="4">
        <f t="shared" si="13"/>
        <v>0</v>
      </c>
      <c r="M57" s="13"/>
      <c r="R57" s="13"/>
      <c r="T57" s="13"/>
      <c r="U57" s="13"/>
    </row>
    <row r="58" spans="1:21">
      <c r="A58" t="s">
        <v>287</v>
      </c>
      <c r="B58" s="2">
        <v>1969815</v>
      </c>
      <c r="C58" s="2">
        <v>1891613.06</v>
      </c>
      <c r="D58" s="2">
        <f t="shared" si="7"/>
        <v>-78201.939999999944</v>
      </c>
      <c r="E58" s="3">
        <f t="shared" si="8"/>
        <v>0.96029985557019315</v>
      </c>
      <c r="G58" s="1">
        <f t="shared" si="9"/>
        <v>1891613.06</v>
      </c>
      <c r="I58" s="1">
        <f t="shared" si="10"/>
        <v>-1891613.06</v>
      </c>
      <c r="J58" s="4">
        <f t="shared" si="11"/>
        <v>3.9700144429806829E-2</v>
      </c>
      <c r="K58" s="1">
        <f t="shared" si="12"/>
        <v>-1969815</v>
      </c>
      <c r="L58" s="4">
        <f t="shared" si="13"/>
        <v>0</v>
      </c>
    </row>
    <row r="59" spans="1:21" s="5" customFormat="1">
      <c r="A59" s="5" t="s">
        <v>200</v>
      </c>
      <c r="B59" s="8"/>
      <c r="C59" s="8"/>
      <c r="D59" s="8"/>
      <c r="E59" s="10"/>
      <c r="F59" s="73"/>
      <c r="G59" s="9"/>
      <c r="H59" s="9"/>
      <c r="I59" s="9"/>
      <c r="J59" s="15"/>
      <c r="K59" s="9"/>
      <c r="L59" s="15"/>
      <c r="N59" s="9"/>
      <c r="O59" s="9"/>
      <c r="P59" s="9"/>
    </row>
    <row r="60" spans="1:21">
      <c r="E60" s="4"/>
    </row>
    <row r="61" spans="1:21" s="5" customFormat="1">
      <c r="A61" s="5" t="s">
        <v>12</v>
      </c>
      <c r="B61" s="8">
        <f>SUM(B52:B58)</f>
        <v>68582898</v>
      </c>
      <c r="C61" s="8">
        <f>SUM(C52:C58)</f>
        <v>65352744.939999998</v>
      </c>
      <c r="D61" s="8">
        <f>SUM(D52:D58)</f>
        <v>-3230153.0600000015</v>
      </c>
      <c r="E61" s="3">
        <f>(D61+B61)/B61</f>
        <v>0.95290147902469791</v>
      </c>
      <c r="F61" s="73">
        <f>SUM(F52:F58)</f>
        <v>0</v>
      </c>
      <c r="G61" s="9">
        <f>SUM(G52:G58)</f>
        <v>65352744.939999998</v>
      </c>
      <c r="H61" s="9">
        <f>SUM(H52:H58)</f>
        <v>0</v>
      </c>
      <c r="I61" s="9">
        <f>SUM(I52:I58)</f>
        <v>-65352744.939999998</v>
      </c>
      <c r="J61" s="4">
        <f t="shared" si="11"/>
        <v>4.7098520975302073E-2</v>
      </c>
      <c r="K61" s="9">
        <f>SUM(K52:K58)</f>
        <v>-68582898</v>
      </c>
      <c r="L61" s="4">
        <f>(K61+B61)/B61</f>
        <v>0</v>
      </c>
      <c r="M61" s="9"/>
      <c r="N61" s="9"/>
      <c r="O61" s="9"/>
      <c r="P61" s="9"/>
      <c r="Q61" s="9"/>
      <c r="R61" s="9"/>
      <c r="S61" s="9"/>
      <c r="T61" s="9"/>
      <c r="U61" s="9"/>
    </row>
    <row r="62" spans="1:21" s="5" customFormat="1">
      <c r="B62" s="8"/>
      <c r="C62" s="8"/>
      <c r="D62" s="8"/>
      <c r="E62" s="9"/>
      <c r="F62" s="73"/>
      <c r="G62" s="9"/>
      <c r="H62" s="9"/>
      <c r="I62" s="9"/>
      <c r="J62" s="9"/>
      <c r="K62" s="9"/>
      <c r="L62" s="15"/>
      <c r="M62" s="9"/>
      <c r="N62" s="9"/>
      <c r="O62" s="9"/>
      <c r="P62" s="9"/>
      <c r="Q62" s="9"/>
      <c r="R62" s="9"/>
      <c r="S62" s="9"/>
      <c r="T62" s="9"/>
      <c r="U62" s="9"/>
    </row>
    <row r="63" spans="1:21">
      <c r="A63" s="5" t="s">
        <v>142</v>
      </c>
      <c r="B63" s="8">
        <f>C61</f>
        <v>65352744.939999998</v>
      </c>
      <c r="E63" s="4"/>
    </row>
    <row r="64" spans="1:21">
      <c r="A64" s="5" t="s">
        <v>138</v>
      </c>
      <c r="B64" s="8">
        <f>B61</f>
        <v>68582898</v>
      </c>
      <c r="E64" s="4"/>
    </row>
    <row r="65" spans="1:21">
      <c r="A65" s="5" t="s">
        <v>13</v>
      </c>
      <c r="B65" s="8">
        <f>F61+H61</f>
        <v>0</v>
      </c>
      <c r="E65" s="4"/>
    </row>
    <row r="66" spans="1:21">
      <c r="E66" s="4"/>
    </row>
    <row r="67" spans="1:21" ht="24.75" customHeight="1">
      <c r="A67" s="59" t="s">
        <v>103</v>
      </c>
      <c r="E67" s="4"/>
    </row>
    <row r="68" spans="1:21" ht="12" customHeight="1">
      <c r="B68" s="92"/>
      <c r="E68" s="4"/>
      <c r="F68" s="68"/>
      <c r="G68" s="33"/>
      <c r="H68" s="44"/>
    </row>
    <row r="69" spans="1:21">
      <c r="B69" s="55"/>
      <c r="C69" s="14"/>
      <c r="D69" s="93"/>
      <c r="E69" s="6" t="s">
        <v>222</v>
      </c>
      <c r="F69" s="70" t="s">
        <v>215</v>
      </c>
      <c r="G69" s="6" t="s">
        <v>2</v>
      </c>
      <c r="H69" s="17" t="s">
        <v>215</v>
      </c>
      <c r="I69" s="6" t="s">
        <v>215</v>
      </c>
      <c r="J69" s="6" t="s">
        <v>215</v>
      </c>
      <c r="K69" s="6" t="s">
        <v>219</v>
      </c>
      <c r="L69" s="6" t="s">
        <v>219</v>
      </c>
      <c r="M69" s="17"/>
      <c r="N69" s="17"/>
      <c r="O69" s="17"/>
      <c r="P69" s="17"/>
      <c r="Q69" s="17"/>
      <c r="R69" s="17"/>
      <c r="S69" s="17"/>
      <c r="T69" s="17"/>
      <c r="U69" s="17"/>
    </row>
    <row r="70" spans="1:21">
      <c r="B70" s="55" t="s">
        <v>53</v>
      </c>
      <c r="C70" s="55" t="s">
        <v>5</v>
      </c>
      <c r="D70" s="55" t="s">
        <v>222</v>
      </c>
      <c r="E70" s="6" t="s">
        <v>223</v>
      </c>
      <c r="F70" s="70" t="s">
        <v>225</v>
      </c>
      <c r="G70" s="6" t="s">
        <v>227</v>
      </c>
      <c r="H70" s="17" t="s">
        <v>226</v>
      </c>
      <c r="I70" s="6" t="s">
        <v>216</v>
      </c>
      <c r="J70" s="6" t="s">
        <v>217</v>
      </c>
      <c r="K70" s="6" t="s">
        <v>220</v>
      </c>
      <c r="L70" s="6" t="s">
        <v>221</v>
      </c>
      <c r="M70" s="17"/>
      <c r="N70" s="17"/>
      <c r="O70" s="17"/>
      <c r="P70" s="17"/>
      <c r="Q70" s="17"/>
      <c r="R70" s="17"/>
      <c r="S70" s="17"/>
      <c r="T70" s="17"/>
      <c r="U70" s="17"/>
    </row>
    <row r="71" spans="1:21" ht="15">
      <c r="B71" s="56" t="s">
        <v>6</v>
      </c>
      <c r="C71" s="56" t="s">
        <v>4</v>
      </c>
      <c r="D71" s="56" t="s">
        <v>6</v>
      </c>
      <c r="E71" s="6" t="s">
        <v>218</v>
      </c>
      <c r="F71" s="71" t="s">
        <v>224</v>
      </c>
      <c r="G71" s="7" t="s">
        <v>224</v>
      </c>
      <c r="H71" s="18" t="s">
        <v>224</v>
      </c>
      <c r="I71" s="6" t="s">
        <v>3</v>
      </c>
      <c r="J71" s="7" t="s">
        <v>218</v>
      </c>
      <c r="K71" s="7" t="s">
        <v>3</v>
      </c>
      <c r="L71" s="7" t="s">
        <v>218</v>
      </c>
      <c r="M71" s="24"/>
      <c r="N71" s="18"/>
      <c r="O71" s="18"/>
      <c r="P71" s="18"/>
      <c r="Q71" s="18"/>
      <c r="R71" s="18"/>
      <c r="S71" s="18"/>
      <c r="T71" s="18"/>
      <c r="U71" s="18"/>
    </row>
    <row r="72" spans="1:21">
      <c r="E72" s="4"/>
      <c r="F72" s="78"/>
      <c r="H72" s="51"/>
    </row>
    <row r="73" spans="1:21">
      <c r="A73" t="s">
        <v>17</v>
      </c>
      <c r="B73" s="2">
        <v>1612562</v>
      </c>
      <c r="C73" s="2">
        <v>1498882.53</v>
      </c>
      <c r="D73" s="2">
        <f t="shared" ref="D73:D78" si="14">C73-B73</f>
        <v>-113679.46999999997</v>
      </c>
      <c r="E73" s="3">
        <f t="shared" ref="E73:E78" si="15">(D73+B73)/B73</f>
        <v>0.92950381442698016</v>
      </c>
      <c r="G73" s="1">
        <f t="shared" ref="G73:G78" si="16">C73-F73</f>
        <v>1498882.53</v>
      </c>
      <c r="I73" s="1">
        <f t="shared" ref="I73:I78" si="17">(H73+F73)-C73</f>
        <v>-1498882.53</v>
      </c>
      <c r="J73" s="4">
        <f t="shared" ref="J73:J78" si="18">(I73+B73)/B73</f>
        <v>7.0496185573019815E-2</v>
      </c>
      <c r="K73" s="1">
        <f t="shared" ref="K73:K78" si="19">F73+H73-B73</f>
        <v>-1612562</v>
      </c>
      <c r="L73" s="4">
        <f t="shared" ref="L73:L78" si="20">(K73+B73)/B73</f>
        <v>0</v>
      </c>
      <c r="M73" s="13"/>
      <c r="R73" s="13"/>
      <c r="T73" s="13"/>
      <c r="U73" s="13"/>
    </row>
    <row r="74" spans="1:21">
      <c r="A74" t="s">
        <v>29</v>
      </c>
      <c r="B74" s="2">
        <v>59290</v>
      </c>
      <c r="C74" s="2">
        <v>55110.51</v>
      </c>
      <c r="D74" s="2">
        <f t="shared" si="14"/>
        <v>-4179.489999999998</v>
      </c>
      <c r="E74" s="3">
        <f t="shared" si="15"/>
        <v>0.92950767414403779</v>
      </c>
      <c r="G74" s="1">
        <f t="shared" si="16"/>
        <v>55110.51</v>
      </c>
      <c r="I74" s="1">
        <f t="shared" si="17"/>
        <v>-55110.51</v>
      </c>
      <c r="J74" s="4">
        <f t="shared" si="18"/>
        <v>7.0492325855962185E-2</v>
      </c>
      <c r="K74" s="1">
        <f t="shared" si="19"/>
        <v>-59290</v>
      </c>
      <c r="L74" s="4">
        <f t="shared" si="20"/>
        <v>0</v>
      </c>
      <c r="M74" s="13"/>
      <c r="R74" s="13"/>
      <c r="T74" s="13"/>
      <c r="U74" s="13"/>
    </row>
    <row r="75" spans="1:21">
      <c r="A75" t="s">
        <v>24</v>
      </c>
      <c r="B75" s="2">
        <v>534055</v>
      </c>
      <c r="C75" s="2">
        <v>496405.88</v>
      </c>
      <c r="D75" s="2">
        <f t="shared" si="14"/>
        <v>-37649.119999999995</v>
      </c>
      <c r="E75" s="3">
        <f t="shared" si="15"/>
        <v>0.92950329085955563</v>
      </c>
      <c r="G75" s="1">
        <f t="shared" si="16"/>
        <v>496405.88</v>
      </c>
      <c r="I75" s="1">
        <f t="shared" si="17"/>
        <v>-496405.88</v>
      </c>
      <c r="J75" s="4">
        <f t="shared" si="18"/>
        <v>7.0496709140444327E-2</v>
      </c>
      <c r="K75" s="1">
        <f t="shared" si="19"/>
        <v>-534055</v>
      </c>
      <c r="L75" s="4">
        <f t="shared" si="20"/>
        <v>0</v>
      </c>
      <c r="M75" s="13"/>
      <c r="R75" s="13"/>
      <c r="T75" s="13"/>
      <c r="U75" s="13"/>
    </row>
    <row r="76" spans="1:21">
      <c r="A76" t="s">
        <v>25</v>
      </c>
      <c r="B76" s="2">
        <v>391139</v>
      </c>
      <c r="C76" s="2">
        <v>363564.86</v>
      </c>
      <c r="D76" s="2">
        <f t="shared" si="14"/>
        <v>-27574.140000000014</v>
      </c>
      <c r="E76" s="3">
        <f t="shared" si="15"/>
        <v>0.92950296441929847</v>
      </c>
      <c r="G76" s="1">
        <f t="shared" si="16"/>
        <v>363564.86</v>
      </c>
      <c r="I76" s="1">
        <f t="shared" si="17"/>
        <v>-363564.86</v>
      </c>
      <c r="J76" s="4">
        <f t="shared" si="18"/>
        <v>7.0497035580701528E-2</v>
      </c>
      <c r="K76" s="1">
        <f t="shared" si="19"/>
        <v>-391139</v>
      </c>
      <c r="L76" s="4">
        <f t="shared" si="20"/>
        <v>0</v>
      </c>
      <c r="M76" s="13"/>
      <c r="R76" s="13"/>
      <c r="T76" s="13"/>
      <c r="U76" s="13"/>
    </row>
    <row r="77" spans="1:21">
      <c r="A77" t="s">
        <v>26</v>
      </c>
      <c r="B77" s="2">
        <v>93581</v>
      </c>
      <c r="C77" s="2">
        <v>86984.13</v>
      </c>
      <c r="D77" s="2">
        <f t="shared" si="14"/>
        <v>-6596.8699999999953</v>
      </c>
      <c r="E77" s="3">
        <f t="shared" si="15"/>
        <v>0.92950631004156836</v>
      </c>
      <c r="G77" s="1">
        <f t="shared" si="16"/>
        <v>86984.13</v>
      </c>
      <c r="I77" s="1">
        <f t="shared" si="17"/>
        <v>-86984.13</v>
      </c>
      <c r="J77" s="4">
        <f t="shared" si="18"/>
        <v>7.049368995843168E-2</v>
      </c>
      <c r="K77" s="1">
        <f t="shared" si="19"/>
        <v>-93581</v>
      </c>
      <c r="L77" s="4">
        <f t="shared" si="20"/>
        <v>0</v>
      </c>
      <c r="M77" s="13"/>
      <c r="R77" s="13"/>
      <c r="T77" s="13"/>
      <c r="U77" s="13"/>
    </row>
    <row r="78" spans="1:21">
      <c r="A78" t="s">
        <v>288</v>
      </c>
      <c r="B78" s="2">
        <v>425558</v>
      </c>
      <c r="C78" s="2">
        <v>395610.91</v>
      </c>
      <c r="D78" s="2">
        <f t="shared" si="14"/>
        <v>-29947.090000000026</v>
      </c>
      <c r="E78" s="3">
        <f t="shared" si="15"/>
        <v>0.92962865226361613</v>
      </c>
      <c r="G78" s="1">
        <f t="shared" si="16"/>
        <v>395610.91</v>
      </c>
      <c r="I78" s="1">
        <f t="shared" si="17"/>
        <v>-395610.91</v>
      </c>
      <c r="J78" s="4">
        <f t="shared" si="18"/>
        <v>7.0371347736383816E-2</v>
      </c>
      <c r="K78" s="1">
        <f t="shared" si="19"/>
        <v>-425558</v>
      </c>
      <c r="L78" s="4">
        <f t="shared" si="20"/>
        <v>0</v>
      </c>
      <c r="M78" s="13"/>
      <c r="R78" s="13"/>
      <c r="T78" s="13"/>
      <c r="U78" s="13"/>
    </row>
    <row r="79" spans="1:21" s="5" customFormat="1">
      <c r="A79" s="5" t="s">
        <v>200</v>
      </c>
      <c r="B79" s="8"/>
      <c r="C79" s="8"/>
      <c r="D79" s="8"/>
      <c r="E79" s="10"/>
      <c r="F79" s="73"/>
      <c r="G79" s="9"/>
      <c r="H79" s="9"/>
      <c r="I79" s="9"/>
      <c r="J79" s="15"/>
      <c r="K79" s="9"/>
      <c r="L79" s="15"/>
      <c r="M79" s="26"/>
      <c r="N79" s="9"/>
      <c r="O79" s="9"/>
      <c r="P79" s="9"/>
      <c r="R79" s="26"/>
      <c r="T79" s="26"/>
      <c r="U79" s="26"/>
    </row>
    <row r="80" spans="1:21">
      <c r="E80" s="4"/>
    </row>
    <row r="81" spans="1:21" s="5" customFormat="1">
      <c r="A81" s="5" t="s">
        <v>12</v>
      </c>
      <c r="B81" s="8">
        <f>SUM(B73:B78)</f>
        <v>3116185</v>
      </c>
      <c r="C81" s="8">
        <f>SUM(C73:C78)</f>
        <v>2896558.82</v>
      </c>
      <c r="D81" s="8"/>
      <c r="E81" s="3">
        <f>(D81+B81)/B81</f>
        <v>1</v>
      </c>
      <c r="F81" s="73">
        <f>SUM(F73:F78)</f>
        <v>0</v>
      </c>
      <c r="G81" s="9">
        <f>SUM(G73:G78)</f>
        <v>2896558.82</v>
      </c>
      <c r="H81" s="9">
        <f>SUM(H73:H78)</f>
        <v>0</v>
      </c>
      <c r="I81" s="9">
        <f>SUM(I73:I78)</f>
        <v>-2896558.82</v>
      </c>
      <c r="J81" s="4">
        <f>(I81+B81)/B81</f>
        <v>7.0479185285854395E-2</v>
      </c>
      <c r="K81" s="9">
        <f>SUM(K73:K78)</f>
        <v>-3116185</v>
      </c>
      <c r="L81" s="4">
        <f>(K81+B81)/B81</f>
        <v>0</v>
      </c>
      <c r="M81" s="9"/>
      <c r="N81" s="9"/>
      <c r="O81" s="9"/>
      <c r="P81" s="9"/>
      <c r="Q81" s="9"/>
      <c r="R81" s="9"/>
      <c r="S81" s="9"/>
      <c r="T81" s="9"/>
      <c r="U81" s="9"/>
    </row>
    <row r="82" spans="1:21" s="5" customFormat="1">
      <c r="B82" s="8"/>
      <c r="C82" s="8"/>
      <c r="D82" s="8"/>
      <c r="E82" s="9"/>
      <c r="F82" s="73"/>
      <c r="G82" s="9"/>
      <c r="H82" s="9"/>
      <c r="I82" s="9"/>
      <c r="J82" s="9"/>
      <c r="K82" s="9"/>
      <c r="L82" s="15"/>
      <c r="M82" s="9"/>
      <c r="N82" s="9"/>
      <c r="O82" s="9"/>
      <c r="P82" s="9"/>
      <c r="Q82" s="9"/>
      <c r="R82" s="9"/>
      <c r="S82" s="9"/>
      <c r="T82" s="9"/>
      <c r="U82" s="9"/>
    </row>
    <row r="83" spans="1:21">
      <c r="A83" s="5" t="s">
        <v>142</v>
      </c>
      <c r="B83" s="8">
        <f>C81</f>
        <v>2896558.82</v>
      </c>
      <c r="E83" s="4"/>
    </row>
    <row r="84" spans="1:21">
      <c r="A84" s="5" t="s">
        <v>138</v>
      </c>
      <c r="B84" s="8">
        <f>B81</f>
        <v>3116185</v>
      </c>
      <c r="E84" s="4"/>
      <c r="F84" s="76"/>
      <c r="G84" s="38"/>
    </row>
    <row r="85" spans="1:21">
      <c r="A85" s="5" t="s">
        <v>13</v>
      </c>
      <c r="B85" s="8">
        <f>F81+H81</f>
        <v>0</v>
      </c>
      <c r="E85" s="4"/>
      <c r="F85" s="76"/>
      <c r="G85" s="38"/>
    </row>
    <row r="86" spans="1:21">
      <c r="E86" s="4"/>
      <c r="F86" s="76"/>
      <c r="G86" s="38"/>
    </row>
    <row r="87" spans="1:21" ht="24.75" customHeight="1">
      <c r="A87" s="59" t="s">
        <v>30</v>
      </c>
      <c r="E87" s="4"/>
    </row>
    <row r="88" spans="1:21" ht="10.5" customHeight="1">
      <c r="B88" s="92"/>
      <c r="E88" s="4"/>
      <c r="F88" s="68"/>
      <c r="G88" s="33"/>
      <c r="H88" s="44"/>
    </row>
    <row r="89" spans="1:21">
      <c r="B89" s="55"/>
      <c r="C89" s="14"/>
      <c r="D89" s="93"/>
      <c r="E89" s="6" t="s">
        <v>222</v>
      </c>
      <c r="F89" s="70" t="s">
        <v>215</v>
      </c>
      <c r="G89" s="6" t="s">
        <v>2</v>
      </c>
      <c r="H89" s="17" t="s">
        <v>215</v>
      </c>
      <c r="I89" s="6" t="s">
        <v>215</v>
      </c>
      <c r="J89" s="6" t="s">
        <v>215</v>
      </c>
      <c r="K89" s="6" t="s">
        <v>219</v>
      </c>
      <c r="L89" s="6" t="s">
        <v>219</v>
      </c>
      <c r="M89" s="17"/>
      <c r="N89" s="17"/>
      <c r="O89" s="17"/>
      <c r="P89" s="17"/>
      <c r="Q89" s="17"/>
      <c r="R89" s="17"/>
      <c r="S89" s="17"/>
      <c r="T89" s="17"/>
      <c r="U89" s="17"/>
    </row>
    <row r="90" spans="1:21">
      <c r="B90" s="55" t="s">
        <v>53</v>
      </c>
      <c r="C90" s="55" t="s">
        <v>5</v>
      </c>
      <c r="D90" s="55" t="s">
        <v>222</v>
      </c>
      <c r="E90" s="6" t="s">
        <v>223</v>
      </c>
      <c r="F90" s="70" t="s">
        <v>225</v>
      </c>
      <c r="G90" s="6" t="s">
        <v>227</v>
      </c>
      <c r="H90" s="17" t="s">
        <v>226</v>
      </c>
      <c r="I90" s="6" t="s">
        <v>216</v>
      </c>
      <c r="J90" s="6" t="s">
        <v>217</v>
      </c>
      <c r="K90" s="6" t="s">
        <v>220</v>
      </c>
      <c r="L90" s="6" t="s">
        <v>221</v>
      </c>
      <c r="M90" s="17"/>
      <c r="N90" s="17"/>
      <c r="O90" s="17"/>
      <c r="P90" s="17"/>
      <c r="Q90" s="17"/>
      <c r="R90" s="17"/>
      <c r="S90" s="17"/>
      <c r="T90" s="17"/>
      <c r="U90" s="17"/>
    </row>
    <row r="91" spans="1:21" ht="15">
      <c r="B91" s="56" t="s">
        <v>6</v>
      </c>
      <c r="C91" s="56" t="s">
        <v>4</v>
      </c>
      <c r="D91" s="56" t="s">
        <v>6</v>
      </c>
      <c r="E91" s="6" t="s">
        <v>218</v>
      </c>
      <c r="F91" s="71" t="s">
        <v>224</v>
      </c>
      <c r="G91" s="7" t="s">
        <v>224</v>
      </c>
      <c r="H91" s="18" t="s">
        <v>224</v>
      </c>
      <c r="I91" s="6" t="s">
        <v>3</v>
      </c>
      <c r="J91" s="7" t="s">
        <v>218</v>
      </c>
      <c r="K91" s="7" t="s">
        <v>3</v>
      </c>
      <c r="L91" s="7" t="s">
        <v>218</v>
      </c>
      <c r="M91" s="24"/>
      <c r="N91" s="18"/>
      <c r="O91" s="18"/>
      <c r="P91" s="18"/>
      <c r="Q91" s="18"/>
      <c r="R91" s="18"/>
      <c r="S91" s="18"/>
      <c r="T91" s="18"/>
      <c r="U91" s="18"/>
    </row>
    <row r="92" spans="1:21">
      <c r="E92" s="4"/>
      <c r="F92" s="78"/>
      <c r="H92" s="51"/>
    </row>
    <row r="93" spans="1:21">
      <c r="A93" t="s">
        <v>17</v>
      </c>
      <c r="B93" s="2">
        <v>15198292</v>
      </c>
      <c r="C93" s="2">
        <v>13072214.890000001</v>
      </c>
      <c r="D93" s="2">
        <f t="shared" ref="D93:D98" si="21">C93-B93</f>
        <v>-2126077.1099999994</v>
      </c>
      <c r="E93" s="3">
        <f t="shared" ref="E93:E98" si="22">(D93+B93)/B93</f>
        <v>0.86011078679104214</v>
      </c>
      <c r="G93" s="1">
        <f t="shared" ref="G93:G98" si="23">C93-F93</f>
        <v>13072214.890000001</v>
      </c>
      <c r="I93" s="1">
        <f t="shared" ref="I93:I98" si="24">(H93+F93)-C93</f>
        <v>-13072214.890000001</v>
      </c>
      <c r="J93" s="4">
        <f t="shared" ref="J93:J101" si="25">(I93+B93)/B93</f>
        <v>0.13988921320895792</v>
      </c>
      <c r="K93" s="1">
        <f t="shared" ref="K93:K98" si="26">F93+H93-B93</f>
        <v>-15198292</v>
      </c>
      <c r="L93" s="4">
        <f t="shared" ref="L93:L101" si="27">(K93+B93)/B93</f>
        <v>0</v>
      </c>
      <c r="M93" s="13"/>
      <c r="R93" s="13"/>
      <c r="T93" s="13"/>
      <c r="U93" s="13"/>
    </row>
    <row r="94" spans="1:21">
      <c r="A94" t="s">
        <v>288</v>
      </c>
      <c r="B94" s="2">
        <v>5814265</v>
      </c>
      <c r="C94" s="2">
        <v>5103876.22</v>
      </c>
      <c r="D94" s="2">
        <f t="shared" si="21"/>
        <v>-710388.78000000026</v>
      </c>
      <c r="E94" s="3">
        <f t="shared" si="22"/>
        <v>0.87781967626174584</v>
      </c>
      <c r="G94" s="1">
        <f t="shared" si="23"/>
        <v>5103876.22</v>
      </c>
      <c r="I94" s="1">
        <f t="shared" si="24"/>
        <v>-5103876.22</v>
      </c>
      <c r="J94" s="4">
        <f t="shared" si="25"/>
        <v>0.12218032373825415</v>
      </c>
      <c r="K94" s="1">
        <f t="shared" si="26"/>
        <v>-5814265</v>
      </c>
      <c r="L94" s="4">
        <f t="shared" si="27"/>
        <v>0</v>
      </c>
      <c r="M94" s="13"/>
      <c r="R94" s="13"/>
      <c r="T94" s="13"/>
      <c r="U94" s="13"/>
    </row>
    <row r="95" spans="1:21">
      <c r="A95" t="s">
        <v>24</v>
      </c>
      <c r="B95" s="2">
        <v>6950772</v>
      </c>
      <c r="C95" s="2">
        <v>5978433.6799999997</v>
      </c>
      <c r="D95" s="2">
        <f t="shared" si="21"/>
        <v>-972338.3200000003</v>
      </c>
      <c r="E95" s="3">
        <f t="shared" si="22"/>
        <v>0.86011074453312519</v>
      </c>
      <c r="G95" s="1">
        <f t="shared" si="23"/>
        <v>5978433.6799999997</v>
      </c>
      <c r="I95" s="1">
        <f t="shared" si="24"/>
        <v>-5978433.6799999997</v>
      </c>
      <c r="J95" s="4">
        <f t="shared" si="25"/>
        <v>0.13988925546687481</v>
      </c>
      <c r="K95" s="1">
        <f t="shared" si="26"/>
        <v>-6950772</v>
      </c>
      <c r="L95" s="4">
        <f t="shared" si="27"/>
        <v>0</v>
      </c>
      <c r="M95" s="13"/>
      <c r="R95" s="13"/>
      <c r="T95" s="13"/>
      <c r="U95" s="13"/>
    </row>
    <row r="96" spans="1:21">
      <c r="A96" t="s">
        <v>25</v>
      </c>
      <c r="B96" s="2">
        <v>4367211</v>
      </c>
      <c r="C96" s="2">
        <v>3756285.35</v>
      </c>
      <c r="D96" s="2">
        <f t="shared" si="21"/>
        <v>-610925.64999999991</v>
      </c>
      <c r="E96" s="3">
        <f t="shared" si="22"/>
        <v>0.86011080069179169</v>
      </c>
      <c r="G96" s="1">
        <f t="shared" si="23"/>
        <v>3756285.35</v>
      </c>
      <c r="I96" s="1">
        <f t="shared" si="24"/>
        <v>-3756285.35</v>
      </c>
      <c r="J96" s="4">
        <f t="shared" si="25"/>
        <v>0.13988919930820834</v>
      </c>
      <c r="K96" s="1">
        <f t="shared" si="26"/>
        <v>-4367211</v>
      </c>
      <c r="L96" s="4">
        <f t="shared" si="27"/>
        <v>0</v>
      </c>
      <c r="M96" s="13"/>
      <c r="R96" s="13"/>
      <c r="T96" s="13"/>
      <c r="U96" s="13"/>
    </row>
    <row r="97" spans="1:21">
      <c r="A97" t="s">
        <v>26</v>
      </c>
      <c r="B97" s="2">
        <v>991193</v>
      </c>
      <c r="C97" s="2">
        <v>852535.76</v>
      </c>
      <c r="D97" s="2">
        <f t="shared" si="21"/>
        <v>-138657.24</v>
      </c>
      <c r="E97" s="3">
        <f t="shared" si="22"/>
        <v>0.86011075542301041</v>
      </c>
      <c r="G97" s="1">
        <f t="shared" si="23"/>
        <v>852535.76</v>
      </c>
      <c r="I97" s="1">
        <f t="shared" si="24"/>
        <v>-852535.76</v>
      </c>
      <c r="J97" s="4">
        <f t="shared" si="25"/>
        <v>0.13988924457698954</v>
      </c>
      <c r="K97" s="1">
        <f t="shared" si="26"/>
        <v>-991193</v>
      </c>
      <c r="L97" s="4">
        <f t="shared" si="27"/>
        <v>0</v>
      </c>
      <c r="M97" s="13"/>
      <c r="R97" s="13"/>
      <c r="T97" s="13"/>
      <c r="U97" s="13"/>
    </row>
    <row r="98" spans="1:21">
      <c r="A98" t="s">
        <v>289</v>
      </c>
      <c r="B98" s="2">
        <v>2919503</v>
      </c>
      <c r="C98" s="2">
        <v>2562797.42</v>
      </c>
      <c r="D98" s="2">
        <f t="shared" si="21"/>
        <v>-356705.58000000007</v>
      </c>
      <c r="E98" s="3">
        <f t="shared" si="22"/>
        <v>0.87781975904802978</v>
      </c>
      <c r="G98" s="1">
        <f t="shared" si="23"/>
        <v>2562797.42</v>
      </c>
      <c r="I98" s="1">
        <f t="shared" si="24"/>
        <v>-2562797.42</v>
      </c>
      <c r="J98" s="4">
        <f t="shared" si="25"/>
        <v>0.12218024095197028</v>
      </c>
      <c r="K98" s="1">
        <f t="shared" si="26"/>
        <v>-2919503</v>
      </c>
      <c r="L98" s="4">
        <f t="shared" si="27"/>
        <v>0</v>
      </c>
      <c r="M98" s="13"/>
      <c r="R98" s="13"/>
      <c r="T98" s="13"/>
      <c r="U98" s="13"/>
    </row>
    <row r="99" spans="1:21" s="5" customFormat="1">
      <c r="A99" s="5" t="s">
        <v>200</v>
      </c>
      <c r="B99" s="8"/>
      <c r="C99" s="8"/>
      <c r="D99" s="8"/>
      <c r="E99" s="10"/>
      <c r="F99" s="73"/>
      <c r="G99" s="9"/>
      <c r="H99" s="9"/>
      <c r="I99" s="9"/>
      <c r="J99" s="15"/>
      <c r="K99" s="9"/>
      <c r="L99" s="15"/>
      <c r="N99" s="9"/>
      <c r="O99" s="9"/>
      <c r="P99" s="9"/>
    </row>
    <row r="100" spans="1:21">
      <c r="E100" s="4"/>
    </row>
    <row r="101" spans="1:21" s="5" customFormat="1">
      <c r="A101" s="5" t="s">
        <v>12</v>
      </c>
      <c r="B101" s="8">
        <f>SUM(B93:B99)</f>
        <v>36241236</v>
      </c>
      <c r="C101" s="8">
        <f>SUM(C93:C99)</f>
        <v>31326143.32</v>
      </c>
      <c r="D101" s="8">
        <f>SUM(D93:D99)</f>
        <v>-4915092.68</v>
      </c>
      <c r="E101" s="3">
        <f>(D101+B101)/B101</f>
        <v>0.86437844779907613</v>
      </c>
      <c r="F101" s="73">
        <f>SUM(F93:F99)</f>
        <v>0</v>
      </c>
      <c r="G101" s="9">
        <f>SUM(G93:G99)</f>
        <v>31326143.32</v>
      </c>
      <c r="H101" s="9">
        <f>SUM(H93:H99)</f>
        <v>0</v>
      </c>
      <c r="I101" s="9">
        <f>SUM(I93:I99)</f>
        <v>-31326143.32</v>
      </c>
      <c r="J101" s="4">
        <f t="shared" si="25"/>
        <v>0.13562155220092381</v>
      </c>
      <c r="K101" s="9">
        <f>SUM(K93:K99)</f>
        <v>-36241236</v>
      </c>
      <c r="L101" s="4">
        <f t="shared" si="27"/>
        <v>0</v>
      </c>
      <c r="M101" s="9"/>
      <c r="N101" s="9"/>
      <c r="O101" s="9"/>
      <c r="P101" s="9"/>
      <c r="Q101" s="9"/>
      <c r="R101" s="9"/>
      <c r="S101" s="9"/>
      <c r="T101" s="9"/>
      <c r="U101" s="9"/>
    </row>
    <row r="102" spans="1:21" s="5" customFormat="1">
      <c r="B102" s="8"/>
      <c r="C102" s="8"/>
      <c r="D102" s="8"/>
      <c r="E102" s="9"/>
      <c r="F102" s="73"/>
      <c r="G102" s="9"/>
      <c r="H102" s="9"/>
      <c r="I102" s="9"/>
      <c r="J102" s="9"/>
      <c r="K102" s="9"/>
      <c r="L102" s="15"/>
      <c r="M102" s="9"/>
      <c r="N102" s="9"/>
      <c r="O102" s="9"/>
      <c r="P102" s="9"/>
      <c r="Q102" s="9"/>
      <c r="R102" s="9"/>
      <c r="S102" s="9"/>
      <c r="T102" s="9"/>
      <c r="U102" s="9"/>
    </row>
    <row r="103" spans="1:21">
      <c r="A103" s="5" t="s">
        <v>142</v>
      </c>
      <c r="B103" s="8">
        <f>C101</f>
        <v>31326143.32</v>
      </c>
      <c r="E103" s="4"/>
    </row>
    <row r="104" spans="1:21">
      <c r="A104" s="5" t="s">
        <v>138</v>
      </c>
      <c r="B104" s="8">
        <f>B101</f>
        <v>36241236</v>
      </c>
      <c r="E104" s="4"/>
    </row>
    <row r="105" spans="1:21">
      <c r="A105" s="5" t="s">
        <v>13</v>
      </c>
      <c r="B105" s="8">
        <f>F101+H101</f>
        <v>0</v>
      </c>
      <c r="E105" s="4"/>
    </row>
    <row r="106" spans="1:21">
      <c r="E106" s="4"/>
    </row>
    <row r="107" spans="1:21" ht="15.75">
      <c r="A107" s="59" t="s">
        <v>31</v>
      </c>
      <c r="E107" s="4"/>
    </row>
    <row r="108" spans="1:21" ht="12" customHeight="1">
      <c r="B108" s="92"/>
      <c r="E108" s="4"/>
      <c r="F108" s="68"/>
      <c r="G108" s="33"/>
      <c r="H108" s="44"/>
    </row>
    <row r="109" spans="1:21" ht="20.25" customHeight="1">
      <c r="B109" s="55"/>
      <c r="C109" s="14" t="s">
        <v>277</v>
      </c>
      <c r="D109" s="93"/>
      <c r="E109" s="6" t="s">
        <v>222</v>
      </c>
      <c r="F109" s="70" t="s">
        <v>215</v>
      </c>
      <c r="G109" s="6" t="s">
        <v>2</v>
      </c>
      <c r="H109" s="17" t="s">
        <v>215</v>
      </c>
      <c r="I109" s="6" t="s">
        <v>215</v>
      </c>
      <c r="J109" s="6" t="s">
        <v>215</v>
      </c>
      <c r="K109" s="6" t="s">
        <v>219</v>
      </c>
      <c r="L109" s="6" t="s">
        <v>219</v>
      </c>
      <c r="M109" s="17"/>
      <c r="N109" s="17"/>
      <c r="O109" s="17"/>
      <c r="P109" s="17"/>
      <c r="Q109" s="17"/>
      <c r="R109" s="17"/>
      <c r="S109" s="17"/>
      <c r="T109" s="17"/>
      <c r="U109" s="17"/>
    </row>
    <row r="110" spans="1:21" ht="15" customHeight="1">
      <c r="B110" s="55" t="s">
        <v>53</v>
      </c>
      <c r="C110" s="55" t="s">
        <v>5</v>
      </c>
      <c r="D110" s="55" t="s">
        <v>222</v>
      </c>
      <c r="E110" s="6" t="s">
        <v>223</v>
      </c>
      <c r="F110" s="70" t="s">
        <v>225</v>
      </c>
      <c r="G110" s="6" t="s">
        <v>227</v>
      </c>
      <c r="H110" s="17" t="s">
        <v>226</v>
      </c>
      <c r="I110" s="6" t="s">
        <v>216</v>
      </c>
      <c r="J110" s="6" t="s">
        <v>217</v>
      </c>
      <c r="K110" s="6" t="s">
        <v>220</v>
      </c>
      <c r="L110" s="6" t="s">
        <v>221</v>
      </c>
      <c r="M110" s="24"/>
      <c r="N110" s="18"/>
      <c r="O110" s="18"/>
      <c r="P110" s="18"/>
      <c r="Q110" s="18"/>
      <c r="R110" s="18"/>
      <c r="S110" s="18"/>
      <c r="T110" s="18"/>
      <c r="U110" s="18"/>
    </row>
    <row r="111" spans="1:21" ht="12.75" customHeight="1">
      <c r="B111" s="56" t="s">
        <v>6</v>
      </c>
      <c r="C111" s="56" t="s">
        <v>4</v>
      </c>
      <c r="D111" s="56" t="s">
        <v>6</v>
      </c>
      <c r="E111" s="6" t="s">
        <v>218</v>
      </c>
      <c r="F111" s="71" t="s">
        <v>224</v>
      </c>
      <c r="G111" s="7" t="s">
        <v>224</v>
      </c>
      <c r="H111" s="18" t="s">
        <v>224</v>
      </c>
      <c r="I111" s="6" t="s">
        <v>3</v>
      </c>
      <c r="J111" s="7" t="s">
        <v>218</v>
      </c>
      <c r="K111" s="7" t="s">
        <v>3</v>
      </c>
      <c r="L111" s="7" t="s">
        <v>218</v>
      </c>
      <c r="M111" s="24"/>
      <c r="N111" s="18"/>
      <c r="O111" s="18"/>
      <c r="P111" s="18"/>
      <c r="Q111" s="18"/>
      <c r="R111" s="18"/>
      <c r="S111" s="18"/>
      <c r="T111" s="18"/>
      <c r="U111" s="18"/>
    </row>
    <row r="112" spans="1:21" ht="12.75" customHeight="1">
      <c r="E112" s="4"/>
      <c r="F112" s="78"/>
      <c r="H112" s="51"/>
      <c r="I112" s="17"/>
      <c r="J112" s="28"/>
      <c r="K112" s="17"/>
      <c r="L112" s="28"/>
      <c r="M112" s="24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t="s">
        <v>17</v>
      </c>
      <c r="B113" s="2">
        <v>23267437</v>
      </c>
      <c r="C113" s="2">
        <v>18664564.239999998</v>
      </c>
      <c r="D113" s="2">
        <f t="shared" ref="D113:D118" si="28">C113-B113</f>
        <v>-4602872.7600000016</v>
      </c>
      <c r="E113" s="3">
        <f t="shared" ref="E113:E118" si="29">(D113+B113)/B113</f>
        <v>0.80217534230349474</v>
      </c>
      <c r="G113" s="1">
        <f t="shared" ref="G113:G118" si="30">C113-F113</f>
        <v>18664564.239999998</v>
      </c>
      <c r="I113" s="1">
        <f t="shared" ref="I113:I118" si="31">(H113+F113)-C113</f>
        <v>-18664564.239999998</v>
      </c>
      <c r="J113" s="4">
        <f t="shared" ref="J113:J121" si="32">(I113+B113)/B113</f>
        <v>0.19782465769650528</v>
      </c>
      <c r="K113" s="1">
        <f t="shared" ref="K113:K118" si="33">F113+H113-B113</f>
        <v>-23267437</v>
      </c>
      <c r="L113" s="4">
        <f t="shared" ref="L113:L121" si="34">(K113+B113)/B113</f>
        <v>0</v>
      </c>
      <c r="M113" s="13"/>
      <c r="R113" s="13"/>
      <c r="T113" s="13"/>
      <c r="U113" s="13"/>
    </row>
    <row r="114" spans="1:21">
      <c r="A114" t="s">
        <v>29</v>
      </c>
      <c r="B114" s="2">
        <v>438344</v>
      </c>
      <c r="C114" s="2">
        <v>351628.46</v>
      </c>
      <c r="D114" s="2">
        <f t="shared" si="28"/>
        <v>-86715.539999999979</v>
      </c>
      <c r="E114" s="3">
        <f t="shared" si="29"/>
        <v>0.80217468472250109</v>
      </c>
      <c r="G114" s="1">
        <f t="shared" si="30"/>
        <v>351628.46</v>
      </c>
      <c r="I114" s="1">
        <f t="shared" si="31"/>
        <v>-351628.46</v>
      </c>
      <c r="J114" s="4">
        <f t="shared" si="32"/>
        <v>0.19782531527749891</v>
      </c>
      <c r="K114" s="1">
        <f t="shared" si="33"/>
        <v>-438344</v>
      </c>
      <c r="L114" s="4">
        <f t="shared" si="34"/>
        <v>0</v>
      </c>
      <c r="M114" s="13"/>
      <c r="R114" s="13"/>
      <c r="T114" s="13"/>
      <c r="U114" s="13"/>
    </row>
    <row r="115" spans="1:21">
      <c r="A115" t="s">
        <v>24</v>
      </c>
      <c r="B115" s="2">
        <v>5287520</v>
      </c>
      <c r="C115" s="2">
        <v>4241518.3099999996</v>
      </c>
      <c r="D115" s="2">
        <f t="shared" si="28"/>
        <v>-1046001.6900000004</v>
      </c>
      <c r="E115" s="3">
        <f t="shared" si="29"/>
        <v>0.80217536954942947</v>
      </c>
      <c r="G115" s="1">
        <f t="shared" si="30"/>
        <v>4241518.3099999996</v>
      </c>
      <c r="I115" s="1">
        <f t="shared" si="31"/>
        <v>-4241518.3099999996</v>
      </c>
      <c r="J115" s="4">
        <f t="shared" si="32"/>
        <v>0.19782463045057047</v>
      </c>
      <c r="K115" s="1">
        <f t="shared" si="33"/>
        <v>-5287520</v>
      </c>
      <c r="L115" s="4">
        <f t="shared" si="34"/>
        <v>0</v>
      </c>
      <c r="M115" s="13"/>
      <c r="R115" s="13"/>
      <c r="T115" s="13"/>
      <c r="U115" s="13"/>
    </row>
    <row r="116" spans="1:21">
      <c r="A116" t="s">
        <v>25</v>
      </c>
      <c r="B116" s="2">
        <v>3481310</v>
      </c>
      <c r="C116" s="2">
        <v>2792620.66</v>
      </c>
      <c r="D116" s="2">
        <f t="shared" si="28"/>
        <v>-688689.33999999985</v>
      </c>
      <c r="E116" s="3">
        <f t="shared" si="29"/>
        <v>0.80217523288647097</v>
      </c>
      <c r="G116" s="1">
        <f t="shared" si="30"/>
        <v>2792620.66</v>
      </c>
      <c r="I116" s="1">
        <f t="shared" si="31"/>
        <v>-2792620.66</v>
      </c>
      <c r="J116" s="4">
        <f t="shared" si="32"/>
        <v>0.19782476711352906</v>
      </c>
      <c r="K116" s="1">
        <f t="shared" si="33"/>
        <v>-3481310</v>
      </c>
      <c r="L116" s="4">
        <f t="shared" si="34"/>
        <v>0</v>
      </c>
      <c r="M116" s="13"/>
      <c r="R116" s="13"/>
      <c r="T116" s="13"/>
      <c r="U116" s="13"/>
    </row>
    <row r="117" spans="1:21">
      <c r="A117" t="s">
        <v>288</v>
      </c>
      <c r="B117" s="2">
        <v>4780682</v>
      </c>
      <c r="C117" s="2">
        <v>3909550.67</v>
      </c>
      <c r="D117" s="2">
        <f t="shared" si="28"/>
        <v>-871131.33000000007</v>
      </c>
      <c r="E117" s="3">
        <f t="shared" si="29"/>
        <v>0.81778095050036792</v>
      </c>
      <c r="G117" s="1">
        <f t="shared" si="30"/>
        <v>3909550.67</v>
      </c>
      <c r="I117" s="1">
        <f t="shared" si="31"/>
        <v>-3909550.67</v>
      </c>
      <c r="J117" s="4">
        <f t="shared" si="32"/>
        <v>0.18221904949963208</v>
      </c>
      <c r="K117" s="1">
        <f t="shared" si="33"/>
        <v>-4780682</v>
      </c>
      <c r="L117" s="4">
        <f t="shared" si="34"/>
        <v>0</v>
      </c>
      <c r="M117" s="13"/>
      <c r="R117" s="13"/>
      <c r="T117" s="13"/>
      <c r="U117" s="13"/>
    </row>
    <row r="118" spans="1:21">
      <c r="A118" t="s">
        <v>26</v>
      </c>
      <c r="B118" s="2">
        <v>694696</v>
      </c>
      <c r="C118" s="2">
        <v>557268.31999999995</v>
      </c>
      <c r="D118" s="2">
        <f t="shared" si="28"/>
        <v>-137427.68000000005</v>
      </c>
      <c r="E118" s="3">
        <f t="shared" si="29"/>
        <v>0.80217580063797678</v>
      </c>
      <c r="G118" s="1">
        <f t="shared" si="30"/>
        <v>557268.31999999995</v>
      </c>
      <c r="I118" s="1">
        <f t="shared" si="31"/>
        <v>-557268.31999999995</v>
      </c>
      <c r="J118" s="4">
        <f t="shared" si="32"/>
        <v>0.19782419936202317</v>
      </c>
      <c r="K118" s="1">
        <f t="shared" si="33"/>
        <v>-694696</v>
      </c>
      <c r="L118" s="4">
        <f t="shared" si="34"/>
        <v>0</v>
      </c>
      <c r="M118" s="13"/>
      <c r="R118" s="13"/>
      <c r="T118" s="13"/>
      <c r="U118" s="13"/>
    </row>
    <row r="119" spans="1:21" s="5" customFormat="1">
      <c r="A119" s="5" t="s">
        <v>200</v>
      </c>
      <c r="B119" s="8"/>
      <c r="C119" s="8"/>
      <c r="D119" s="8"/>
      <c r="E119" s="10"/>
      <c r="F119" s="73"/>
      <c r="G119" s="9"/>
      <c r="H119" s="9"/>
      <c r="I119" s="9"/>
      <c r="J119" s="15"/>
      <c r="K119" s="9"/>
      <c r="L119" s="15"/>
      <c r="M119" s="26"/>
      <c r="N119" s="9"/>
      <c r="O119" s="9"/>
      <c r="P119" s="9"/>
      <c r="R119" s="26"/>
      <c r="T119" s="26"/>
      <c r="U119" s="26"/>
    </row>
    <row r="120" spans="1:21">
      <c r="E120" s="4"/>
      <c r="M120" s="13"/>
      <c r="R120" s="13"/>
      <c r="T120" s="13"/>
      <c r="U120" s="13"/>
    </row>
    <row r="121" spans="1:21">
      <c r="A121" s="5" t="s">
        <v>12</v>
      </c>
      <c r="B121" s="8">
        <f>SUM(B113:B118)</f>
        <v>37949989</v>
      </c>
      <c r="C121" s="8">
        <f>SUM(C113:C118)</f>
        <v>30517150.659999996</v>
      </c>
      <c r="D121" s="8">
        <f>SUM(D113:D118)</f>
        <v>-7432838.3400000017</v>
      </c>
      <c r="E121" s="3">
        <f>(D121+B121)/B121</f>
        <v>0.80414122544277933</v>
      </c>
      <c r="F121" s="73">
        <f>SUM(F113:F118)</f>
        <v>0</v>
      </c>
      <c r="G121" s="9">
        <f>SUM(G113:G118)</f>
        <v>30517150.659999996</v>
      </c>
      <c r="H121" s="9">
        <f>SUM(H113:H118)</f>
        <v>0</v>
      </c>
      <c r="I121" s="9">
        <f>SUM(I113:I118)</f>
        <v>-30517150.659999996</v>
      </c>
      <c r="J121" s="4">
        <f t="shared" si="32"/>
        <v>0.19585877455722064</v>
      </c>
      <c r="K121" s="9">
        <f>SUM(K113:K119)</f>
        <v>-37949989</v>
      </c>
      <c r="L121" s="4">
        <f t="shared" si="34"/>
        <v>0</v>
      </c>
      <c r="M121" s="9"/>
      <c r="N121" s="9"/>
      <c r="O121" s="9"/>
      <c r="P121" s="9"/>
      <c r="Q121" s="9"/>
      <c r="R121" s="9"/>
      <c r="S121" s="9"/>
      <c r="T121" s="9"/>
      <c r="U121" s="9"/>
    </row>
    <row r="122" spans="1:21" s="5" customFormat="1">
      <c r="A122"/>
      <c r="B122" s="2"/>
      <c r="C122" s="2"/>
      <c r="D122" s="2"/>
      <c r="E122"/>
      <c r="F122" s="69"/>
      <c r="G122" s="9"/>
      <c r="H122" s="9"/>
      <c r="I122" s="9"/>
      <c r="J122" s="9"/>
      <c r="K122" s="9"/>
      <c r="L122" s="15" t="s">
        <v>32</v>
      </c>
      <c r="M122" s="9"/>
      <c r="N122" s="9"/>
      <c r="O122" s="9"/>
      <c r="P122" s="9"/>
      <c r="Q122" s="9"/>
      <c r="R122" s="9"/>
      <c r="S122" s="9"/>
      <c r="T122" s="9"/>
      <c r="U122" s="9"/>
    </row>
    <row r="123" spans="1:21">
      <c r="A123" s="5" t="s">
        <v>142</v>
      </c>
      <c r="B123" s="8">
        <f>C121</f>
        <v>30517150.659999996</v>
      </c>
    </row>
    <row r="124" spans="1:21">
      <c r="A124" s="5" t="s">
        <v>138</v>
      </c>
      <c r="B124" s="8">
        <f>B121</f>
        <v>37949989</v>
      </c>
    </row>
    <row r="125" spans="1:21">
      <c r="A125" s="5" t="s">
        <v>13</v>
      </c>
      <c r="B125" s="8">
        <f>F121+H121</f>
        <v>0</v>
      </c>
    </row>
    <row r="127" spans="1:21">
      <c r="A127" s="5"/>
      <c r="B127" s="8"/>
      <c r="C127" s="8"/>
      <c r="U127" s="13"/>
    </row>
    <row r="128" spans="1:21">
      <c r="A128" s="5"/>
      <c r="B128" s="8"/>
      <c r="C128" s="8"/>
    </row>
    <row r="129" spans="1:3">
      <c r="A129" s="5"/>
      <c r="B129" s="8"/>
      <c r="C129" s="8"/>
    </row>
  </sheetData>
  <customSheetViews>
    <customSheetView guid="{4781F7F1-9988-4D24-AB2D-328FFC50039B}" fitToPage="1">
      <selection activeCell="F35" sqref="F35"/>
      <rowBreaks count="4" manualBreakCount="4">
        <brk id="65" max="17" man="1"/>
        <brk id="131" max="16383" man="1"/>
        <brk id="132" max="16383" man="1"/>
        <brk id="133" max="16383" man="1"/>
      </rowBreaks>
      <pageMargins left="0.3" right="0.25" top="0.64" bottom="0.67" header="0.5" footer="0.5"/>
      <pageSetup scale="30" orientation="landscape" r:id="rId1"/>
      <headerFooter alignWithMargins="0"/>
    </customSheetView>
    <customSheetView guid="{92E07692-B499-4312-B9DA-83EC5551FEFF}" showPageBreaks="1" fitToPage="1" showRuler="0">
      <pane xSplit="1" ySplit="7" topLeftCell="B8" activePane="bottomRight" state="frozen"/>
      <selection pane="bottomRight" activeCell="A14" sqref="A14"/>
      <rowBreaks count="4" manualBreakCount="4">
        <brk id="54" max="17" man="1"/>
        <brk id="116" max="16383" man="1"/>
        <brk id="132" max="16383" man="1"/>
        <brk id="133" max="16383" man="1"/>
      </rowBreaks>
      <pageMargins left="0.3" right="0.25" top="0.64" bottom="0.67" header="0.5" footer="0.5"/>
      <pageSetup scale="30" orientation="landscape" r:id="rId2"/>
      <headerFooter alignWithMargins="0"/>
    </customSheetView>
    <customSheetView guid="{26B24495-FD3D-4B85-9C33-DA95D25F7E9A}" showPageBreaks="1" fitToPage="1" printArea="1" showRuler="0">
      <pane xSplit="1" ySplit="6" topLeftCell="M40" activePane="bottomRight" state="frozen"/>
      <selection pane="bottomRight" activeCell="M53" sqref="M53"/>
      <rowBreaks count="1" manualBreakCount="1">
        <brk id="54" max="17" man="1"/>
      </rowBreaks>
      <pageMargins left="0.3" right="0.25" top="0.64" bottom="0.67" header="0.5" footer="0.5"/>
      <pageSetup scale="69" orientation="landscape" r:id="rId3"/>
      <headerFooter alignWithMargins="0"/>
    </customSheetView>
    <customSheetView guid="{63B86608-8DD2-4B55-B5F1-992ED4FAD504}" fitToPage="1" showRuler="0">
      <pane xSplit="1" ySplit="3" topLeftCell="L4" activePane="bottomRight" state="frozen"/>
      <selection pane="bottomRight" activeCell="L12" sqref="L12"/>
      <rowBreaks count="1" manualBreakCount="1">
        <brk id="54" max="17" man="1"/>
      </rowBreaks>
      <pageMargins left="0.3" right="0.25" top="0.64" bottom="0.67" header="0.5" footer="0.5"/>
      <pageSetup scale="26" orientation="landscape" r:id="rId4"/>
      <headerFooter alignWithMargins="0"/>
    </customSheetView>
    <customSheetView guid="{FD5C2174-C8DB-406B-B60B-70F2A135E3CD}" fitToPage="1" showRuler="0" topLeftCell="A86">
      <selection activeCell="O111" sqref="O111"/>
      <rowBreaks count="2" manualBreakCount="2">
        <brk id="54" max="17" man="1"/>
        <brk id="115" max="16383" man="1"/>
      </rowBreaks>
      <pageMargins left="0.3" right="0.25" top="0.64" bottom="0.67" header="0.5" footer="0.5"/>
      <pageSetup scale="32" orientation="landscape" r:id="rId5"/>
      <headerFooter alignWithMargins="0"/>
    </customSheetView>
    <customSheetView guid="{245B6359-EB45-4169-B7E8-46110F39194A}" showPageBreaks="1" fitToPage="1" showRuler="0">
      <selection activeCell="F35" sqref="F35"/>
      <rowBreaks count="4" manualBreakCount="4">
        <brk id="65" max="17" man="1"/>
        <brk id="131" max="16383" man="1"/>
        <brk id="132" max="16383" man="1"/>
        <brk id="133" max="16383" man="1"/>
      </rowBreaks>
      <pageMargins left="0.3" right="0.25" top="0.64" bottom="0.67" header="0.5" footer="0.5"/>
      <pageSetup scale="30" orientation="landscape" r:id="rId6"/>
      <headerFooter alignWithMargins="0"/>
    </customSheetView>
    <customSheetView guid="{F2D135C0-AC65-4517-BABC-9B297C96DD21}" fitToPage="1">
      <selection activeCell="F35" sqref="F35"/>
      <rowBreaks count="4" manualBreakCount="4">
        <brk id="65" max="17" man="1"/>
        <brk id="131" max="16383" man="1"/>
        <brk id="132" max="16383" man="1"/>
        <brk id="133" max="16383" man="1"/>
      </rowBreaks>
      <pageMargins left="0.3" right="0.25" top="0.64" bottom="0.67" header="0.5" footer="0.5"/>
      <pageSetup scale="30" orientation="landscape" r:id="rId7"/>
      <headerFooter alignWithMargins="0"/>
    </customSheetView>
    <customSheetView guid="{F5B12566-03DA-45E1-9249-FA7F62C6F707}" fitToPage="1">
      <selection activeCell="F35" sqref="F35"/>
      <rowBreaks count="4" manualBreakCount="4">
        <brk id="65" max="17" man="1"/>
        <brk id="131" max="16383" man="1"/>
        <brk id="132" max="16383" man="1"/>
        <brk id="133" max="16383" man="1"/>
      </rowBreaks>
      <pageMargins left="0.3" right="0.25" top="0.64" bottom="0.67" header="0.5" footer="0.5"/>
      <pageSetup scale="30" orientation="landscape" r:id="rId8"/>
      <headerFooter alignWithMargins="0"/>
    </customSheetView>
  </customSheetViews>
  <phoneticPr fontId="0" type="noConversion"/>
  <pageMargins left="0.3" right="0.25" top="0.64" bottom="0.67" header="0.5" footer="0.5"/>
  <pageSetup scale="30" orientation="landscape" r:id="rId9"/>
  <headerFooter alignWithMargins="0"/>
  <rowBreaks count="4" manualBreakCount="4">
    <brk id="65" max="17" man="1"/>
    <brk id="131" max="16383" man="1"/>
    <brk id="132" max="16383" man="1"/>
    <brk id="13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J211"/>
  <sheetViews>
    <sheetView topLeftCell="A127" zoomScaleNormal="100" workbookViewId="0">
      <selection activeCell="H137" sqref="H137:H144"/>
    </sheetView>
  </sheetViews>
  <sheetFormatPr defaultRowHeight="12.75"/>
  <cols>
    <col min="1" max="1" width="34.5703125" customWidth="1"/>
    <col min="2" max="2" width="21.42578125" style="2" customWidth="1"/>
    <col min="3" max="3" width="15" style="2" bestFit="1" customWidth="1"/>
    <col min="4" max="4" width="14.28515625" style="2" bestFit="1" customWidth="1"/>
    <col min="5" max="5" width="15.5703125" style="3" customWidth="1"/>
    <col min="6" max="6" width="14.28515625" style="69" customWidth="1"/>
    <col min="7" max="7" width="13.5703125" style="1" bestFit="1" customWidth="1"/>
    <col min="8" max="8" width="15.42578125" style="1" bestFit="1" customWidth="1"/>
    <col min="9" max="9" width="14.28515625" style="1" bestFit="1" customWidth="1"/>
    <col min="10" max="10" width="16.7109375" style="1" customWidth="1"/>
    <col min="11" max="11" width="15.7109375" style="1" customWidth="1"/>
    <col min="12" max="12" width="15.28515625" style="1" bestFit="1" customWidth="1"/>
    <col min="13" max="14" width="15.7109375" style="1" customWidth="1"/>
    <col min="15" max="15" width="15.7109375" customWidth="1"/>
    <col min="16" max="18" width="15.7109375" style="1" customWidth="1"/>
    <col min="19" max="23" width="15.7109375" customWidth="1"/>
    <col min="188" max="188" width="16.140625" bestFit="1" customWidth="1"/>
    <col min="191" max="192" width="9.42578125" bestFit="1" customWidth="1"/>
  </cols>
  <sheetData>
    <row r="1" spans="1:192">
      <c r="GF1" t="e">
        <v>#VALUE!</v>
      </c>
      <c r="GI1">
        <v>0</v>
      </c>
      <c r="GJ1">
        <v>0</v>
      </c>
    </row>
    <row r="2" spans="1:192">
      <c r="C2" s="91" t="s">
        <v>122</v>
      </c>
      <c r="D2" s="91"/>
      <c r="E2" s="31"/>
      <c r="F2" s="67"/>
      <c r="G2"/>
    </row>
    <row r="3" spans="1:192">
      <c r="C3" s="91" t="s">
        <v>120</v>
      </c>
      <c r="D3" s="91"/>
      <c r="E3" s="31"/>
      <c r="F3" s="67"/>
      <c r="G3"/>
    </row>
    <row r="4" spans="1:192">
      <c r="C4" s="91" t="s">
        <v>121</v>
      </c>
      <c r="D4" s="91"/>
      <c r="E4" s="31"/>
      <c r="F4" s="67"/>
      <c r="G4"/>
      <c r="GF4" t="e">
        <v>#VALUE!</v>
      </c>
      <c r="GI4">
        <v>0</v>
      </c>
      <c r="GJ4">
        <v>0</v>
      </c>
    </row>
    <row r="5" spans="1:192">
      <c r="C5" s="91" t="s">
        <v>123</v>
      </c>
      <c r="D5" s="14"/>
      <c r="E5"/>
      <c r="G5"/>
    </row>
    <row r="6" spans="1:192">
      <c r="C6" s="91" t="s">
        <v>124</v>
      </c>
      <c r="D6" s="14"/>
      <c r="E6"/>
      <c r="G6"/>
    </row>
    <row r="7" spans="1:192" ht="15.75">
      <c r="A7" s="61" t="s">
        <v>228</v>
      </c>
      <c r="C7" s="91"/>
      <c r="D7" s="14"/>
      <c r="E7"/>
      <c r="G7"/>
    </row>
    <row r="8" spans="1:192">
      <c r="B8" s="91" t="s">
        <v>118</v>
      </c>
      <c r="C8" s="91" t="s">
        <v>117</v>
      </c>
      <c r="D8" s="14"/>
      <c r="E8"/>
      <c r="F8" s="79"/>
      <c r="G8"/>
      <c r="J8" s="43"/>
    </row>
    <row r="9" spans="1:192" ht="24.75" customHeight="1">
      <c r="A9" s="59" t="s">
        <v>39</v>
      </c>
      <c r="M9" s="25"/>
      <c r="GF9" t="e">
        <v>#VALUE!</v>
      </c>
      <c r="GI9">
        <v>0</v>
      </c>
      <c r="GJ9">
        <v>0</v>
      </c>
    </row>
    <row r="10" spans="1:192" s="6" customFormat="1">
      <c r="B10" s="55"/>
      <c r="C10" s="14"/>
      <c r="D10" s="93"/>
      <c r="E10" s="6" t="s">
        <v>222</v>
      </c>
      <c r="F10" s="70" t="s">
        <v>215</v>
      </c>
      <c r="G10" s="6" t="s">
        <v>2</v>
      </c>
      <c r="H10" s="17" t="s">
        <v>215</v>
      </c>
      <c r="I10" s="6" t="s">
        <v>215</v>
      </c>
      <c r="J10" s="6" t="s">
        <v>215</v>
      </c>
      <c r="K10" s="6" t="s">
        <v>219</v>
      </c>
      <c r="L10" s="6" t="s">
        <v>219</v>
      </c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GF10" s="6" t="e">
        <v>#VALUE!</v>
      </c>
      <c r="GI10" s="6">
        <v>0</v>
      </c>
      <c r="GJ10" s="6">
        <v>0</v>
      </c>
    </row>
    <row r="11" spans="1:192" s="7" customFormat="1" ht="15">
      <c r="B11" s="55" t="s">
        <v>53</v>
      </c>
      <c r="C11" s="55" t="s">
        <v>5</v>
      </c>
      <c r="D11" s="55" t="s">
        <v>222</v>
      </c>
      <c r="E11" s="6" t="s">
        <v>223</v>
      </c>
      <c r="F11" s="70" t="s">
        <v>225</v>
      </c>
      <c r="G11" s="6" t="s">
        <v>227</v>
      </c>
      <c r="H11" s="17" t="s">
        <v>226</v>
      </c>
      <c r="I11" s="6" t="s">
        <v>216</v>
      </c>
      <c r="J11" s="6" t="s">
        <v>217</v>
      </c>
      <c r="K11" s="6" t="s">
        <v>220</v>
      </c>
      <c r="L11" s="6" t="s">
        <v>221</v>
      </c>
      <c r="M11" s="18"/>
      <c r="N11" s="24"/>
      <c r="O11" s="24"/>
      <c r="P11" s="18"/>
      <c r="Q11" s="18"/>
      <c r="R11" s="18"/>
      <c r="S11" s="18"/>
      <c r="T11" s="18"/>
      <c r="U11" s="18"/>
      <c r="V11" s="18"/>
      <c r="W11" s="18"/>
      <c r="GF11" s="7" t="e">
        <v>#VALUE!</v>
      </c>
      <c r="GI11" s="7">
        <v>0</v>
      </c>
      <c r="GJ11" s="7">
        <v>0</v>
      </c>
    </row>
    <row r="12" spans="1:192">
      <c r="B12" s="56" t="s">
        <v>6</v>
      </c>
      <c r="C12" s="56" t="s">
        <v>4</v>
      </c>
      <c r="D12" s="56" t="s">
        <v>6</v>
      </c>
      <c r="E12" s="6" t="s">
        <v>218</v>
      </c>
      <c r="F12" s="71" t="s">
        <v>224</v>
      </c>
      <c r="G12" s="7" t="s">
        <v>224</v>
      </c>
      <c r="H12" s="18" t="s">
        <v>224</v>
      </c>
      <c r="I12" s="6" t="s">
        <v>3</v>
      </c>
      <c r="J12" s="7" t="s">
        <v>218</v>
      </c>
      <c r="K12" s="7" t="s">
        <v>3</v>
      </c>
      <c r="L12" s="7" t="s">
        <v>218</v>
      </c>
      <c r="GF12" t="e">
        <v>#VALUE!</v>
      </c>
      <c r="GI12">
        <v>0</v>
      </c>
      <c r="GJ12">
        <v>0</v>
      </c>
    </row>
    <row r="13" spans="1:192">
      <c r="B13" s="56"/>
      <c r="C13" s="56"/>
      <c r="D13" s="56"/>
      <c r="E13" s="6"/>
      <c r="F13" s="80"/>
      <c r="G13" s="7"/>
      <c r="H13" s="89"/>
      <c r="I13" s="6"/>
      <c r="J13" s="7"/>
      <c r="K13" s="7"/>
      <c r="L13" s="7"/>
    </row>
    <row r="14" spans="1:192">
      <c r="A14" t="s">
        <v>7</v>
      </c>
      <c r="B14" s="2">
        <v>116988</v>
      </c>
      <c r="C14" s="2">
        <v>105709.57</v>
      </c>
      <c r="D14" s="2">
        <f>C14-B14</f>
        <v>-11278.429999999993</v>
      </c>
      <c r="E14" s="3">
        <f>(D14+B14)/B14</f>
        <v>0.90359327452388283</v>
      </c>
      <c r="G14" s="1">
        <f>C14-F14</f>
        <v>105709.57</v>
      </c>
      <c r="I14" s="1">
        <f>(H14+F14)-C14</f>
        <v>-105709.57</v>
      </c>
      <c r="J14" s="4">
        <f t="shared" ref="J14:J19" si="0">(I14+B14)/B14</f>
        <v>9.6406725476117144E-2</v>
      </c>
      <c r="K14" s="1">
        <f t="shared" ref="K14:K19" si="1">F14+H14-B14</f>
        <v>-116988</v>
      </c>
      <c r="L14" s="4">
        <f t="shared" ref="L14:L19" si="2">(K14+B14)/B14</f>
        <v>0</v>
      </c>
      <c r="O14" s="13"/>
      <c r="S14" s="1"/>
      <c r="T14" s="13"/>
      <c r="U14" s="1"/>
      <c r="V14" s="13"/>
      <c r="W14" s="1"/>
      <c r="GF14" t="e">
        <v>#VALUE!</v>
      </c>
      <c r="GI14">
        <v>0</v>
      </c>
      <c r="GJ14">
        <v>0</v>
      </c>
    </row>
    <row r="15" spans="1:192">
      <c r="A15" t="s">
        <v>33</v>
      </c>
      <c r="B15" s="2">
        <v>145125</v>
      </c>
      <c r="C15" s="2">
        <v>131133.78</v>
      </c>
      <c r="D15" s="2">
        <f>C15-B15</f>
        <v>-13991.220000000001</v>
      </c>
      <c r="E15" s="3">
        <f>(D15+B15)/B15</f>
        <v>0.90359193798449611</v>
      </c>
      <c r="G15" s="1">
        <f>C15-F15</f>
        <v>131133.78</v>
      </c>
      <c r="I15" s="1">
        <f>(H15+F15)-C15</f>
        <v>-131133.78</v>
      </c>
      <c r="J15" s="4">
        <f t="shared" si="0"/>
        <v>9.6408062015503879E-2</v>
      </c>
      <c r="K15" s="1">
        <f t="shared" si="1"/>
        <v>-145125</v>
      </c>
      <c r="L15" s="4">
        <f t="shared" si="2"/>
        <v>0</v>
      </c>
      <c r="O15" s="13"/>
      <c r="T15" s="13"/>
      <c r="V15" s="13"/>
      <c r="W15" s="1"/>
      <c r="GF15" t="e">
        <v>#VALUE!</v>
      </c>
      <c r="GI15">
        <v>0</v>
      </c>
      <c r="GJ15">
        <v>0</v>
      </c>
    </row>
    <row r="16" spans="1:192">
      <c r="A16" t="s">
        <v>11</v>
      </c>
      <c r="B16" s="2">
        <v>6106</v>
      </c>
      <c r="C16" s="2">
        <v>5517.46</v>
      </c>
      <c r="D16" s="2">
        <f>C16-B16</f>
        <v>-588.54</v>
      </c>
      <c r="E16" s="3">
        <f>(D16+B16)/B16</f>
        <v>0.90361283982967577</v>
      </c>
      <c r="G16" s="1">
        <f>C16-F16</f>
        <v>5517.46</v>
      </c>
      <c r="I16" s="1">
        <f>(H16+F16)-C16</f>
        <v>-5517.46</v>
      </c>
      <c r="J16" s="4">
        <f t="shared" si="0"/>
        <v>9.6387160170324268E-2</v>
      </c>
      <c r="K16" s="1">
        <f t="shared" si="1"/>
        <v>-6106</v>
      </c>
      <c r="L16" s="4">
        <f t="shared" si="2"/>
        <v>0</v>
      </c>
      <c r="O16" s="13"/>
      <c r="T16" s="13"/>
      <c r="V16" s="13"/>
      <c r="W16" s="1"/>
      <c r="GF16" t="e">
        <v>#VALUE!</v>
      </c>
      <c r="GI16">
        <v>0</v>
      </c>
      <c r="GJ16">
        <v>0</v>
      </c>
    </row>
    <row r="17" spans="1:192">
      <c r="A17" t="s">
        <v>34</v>
      </c>
      <c r="B17" s="2">
        <v>40661</v>
      </c>
      <c r="C17" s="2">
        <v>36741.279999999999</v>
      </c>
      <c r="D17" s="2">
        <f>C17-B17</f>
        <v>-3919.7200000000012</v>
      </c>
      <c r="E17" s="3">
        <f>(D17+B17)/B17</f>
        <v>0.90360000983743638</v>
      </c>
      <c r="G17" s="1">
        <f>C17-F17</f>
        <v>36741.279999999999</v>
      </c>
      <c r="I17" s="1">
        <f>(H17+F17)-C17</f>
        <v>-36741.279999999999</v>
      </c>
      <c r="J17" s="4">
        <f t="shared" si="0"/>
        <v>9.6399990162563662E-2</v>
      </c>
      <c r="K17" s="1">
        <f t="shared" si="1"/>
        <v>-40661</v>
      </c>
      <c r="L17" s="4">
        <f t="shared" si="2"/>
        <v>0</v>
      </c>
      <c r="O17" s="13"/>
      <c r="T17" s="13"/>
      <c r="V17" s="13"/>
      <c r="W17" s="1"/>
      <c r="GF17" t="e">
        <v>#VALUE!</v>
      </c>
      <c r="GI17">
        <v>0</v>
      </c>
      <c r="GJ17">
        <v>0</v>
      </c>
    </row>
    <row r="19" spans="1:192" s="5" customFormat="1">
      <c r="A19" s="5" t="s">
        <v>12</v>
      </c>
      <c r="B19" s="8">
        <f>SUM(B14:B17)</f>
        <v>308880</v>
      </c>
      <c r="C19" s="8">
        <f>SUM(C14:C17)</f>
        <v>279102.08999999997</v>
      </c>
      <c r="D19" s="8">
        <f>SUM(D14:D17)</f>
        <v>-29777.909999999996</v>
      </c>
      <c r="E19" s="10">
        <f>(D19+B19)/B19</f>
        <v>0.90359391996892002</v>
      </c>
      <c r="F19" s="73">
        <f>SUM(F14:F17)</f>
        <v>0</v>
      </c>
      <c r="G19" s="9">
        <f>SUM(G14:G17)</f>
        <v>279102.08999999997</v>
      </c>
      <c r="H19" s="9">
        <f>SUM(H14:H17)</f>
        <v>0</v>
      </c>
      <c r="I19" s="9">
        <f>SUM(I14:I17)</f>
        <v>-279102.08999999997</v>
      </c>
      <c r="J19" s="15">
        <f t="shared" si="0"/>
        <v>9.640608003108013E-2</v>
      </c>
      <c r="K19" s="9">
        <f t="shared" si="1"/>
        <v>-308880</v>
      </c>
      <c r="L19" s="15">
        <f t="shared" si="2"/>
        <v>0</v>
      </c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GF19" s="5" t="e">
        <v>#VALUE!</v>
      </c>
      <c r="GI19" s="5">
        <v>0</v>
      </c>
      <c r="GJ19" s="5">
        <v>0</v>
      </c>
    </row>
    <row r="20" spans="1:192">
      <c r="GF20" t="e">
        <v>#VALUE!</v>
      </c>
      <c r="GI20">
        <v>0</v>
      </c>
      <c r="GJ20">
        <v>0</v>
      </c>
    </row>
    <row r="21" spans="1:192">
      <c r="A21" s="5" t="s">
        <v>140</v>
      </c>
      <c r="B21" s="8">
        <f>C19</f>
        <v>279102.08999999997</v>
      </c>
    </row>
    <row r="22" spans="1:192">
      <c r="A22" s="5" t="s">
        <v>139</v>
      </c>
      <c r="B22" s="8">
        <f>B19</f>
        <v>308880</v>
      </c>
      <c r="GF22" t="e">
        <v>#VALUE!</v>
      </c>
      <c r="GI22">
        <v>0</v>
      </c>
      <c r="GJ22">
        <v>0</v>
      </c>
    </row>
    <row r="23" spans="1:192">
      <c r="A23" s="5" t="s">
        <v>13</v>
      </c>
      <c r="B23" s="8">
        <f>SUM(F19,H19)</f>
        <v>0</v>
      </c>
      <c r="GF23" t="e">
        <v>#VALUE!</v>
      </c>
      <c r="GI23">
        <v>0</v>
      </c>
      <c r="GJ23">
        <v>0</v>
      </c>
    </row>
    <row r="24" spans="1:192">
      <c r="A24" s="5"/>
      <c r="B24" s="8"/>
    </row>
    <row r="25" spans="1:192">
      <c r="A25" s="5"/>
      <c r="B25" s="8"/>
    </row>
    <row r="26" spans="1:192" ht="28.5" customHeight="1">
      <c r="A26" s="59" t="s">
        <v>41</v>
      </c>
      <c r="B26" s="91"/>
      <c r="C26" s="91"/>
      <c r="D26" s="94"/>
      <c r="E26" s="35"/>
      <c r="F26" s="81"/>
      <c r="G26" s="33"/>
      <c r="H26" s="33"/>
      <c r="I26" s="42"/>
      <c r="M26" s="25"/>
      <c r="GF26" t="e">
        <v>#VALUE!</v>
      </c>
      <c r="GI26">
        <v>0</v>
      </c>
      <c r="GJ26">
        <v>0</v>
      </c>
    </row>
    <row r="27" spans="1:192" s="6" customFormat="1">
      <c r="B27" s="55"/>
      <c r="C27" s="14"/>
      <c r="D27" s="93"/>
      <c r="E27" s="6" t="s">
        <v>222</v>
      </c>
      <c r="F27" s="70" t="s">
        <v>215</v>
      </c>
      <c r="G27" s="6" t="s">
        <v>2</v>
      </c>
      <c r="H27" s="17" t="s">
        <v>215</v>
      </c>
      <c r="I27" s="6" t="s">
        <v>215</v>
      </c>
      <c r="J27" s="6" t="s">
        <v>215</v>
      </c>
      <c r="K27" s="6" t="s">
        <v>219</v>
      </c>
      <c r="L27" s="6" t="s">
        <v>219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GF27" s="6" t="e">
        <v>#VALUE!</v>
      </c>
      <c r="GI27" s="6">
        <v>0</v>
      </c>
      <c r="GJ27" s="6">
        <v>0</v>
      </c>
    </row>
    <row r="28" spans="1:192" s="7" customFormat="1" ht="15">
      <c r="B28" s="55" t="s">
        <v>53</v>
      </c>
      <c r="C28" s="55" t="s">
        <v>5</v>
      </c>
      <c r="D28" s="55" t="s">
        <v>222</v>
      </c>
      <c r="E28" s="6" t="s">
        <v>223</v>
      </c>
      <c r="F28" s="70" t="s">
        <v>225</v>
      </c>
      <c r="G28" s="6" t="s">
        <v>227</v>
      </c>
      <c r="H28" s="17" t="s">
        <v>226</v>
      </c>
      <c r="I28" s="6" t="s">
        <v>216</v>
      </c>
      <c r="J28" s="6" t="s">
        <v>217</v>
      </c>
      <c r="K28" s="6" t="s">
        <v>220</v>
      </c>
      <c r="L28" s="6" t="s">
        <v>221</v>
      </c>
      <c r="M28" s="18"/>
      <c r="N28" s="24"/>
      <c r="O28" s="24"/>
      <c r="P28" s="18"/>
      <c r="Q28" s="18"/>
      <c r="R28" s="18"/>
      <c r="S28" s="18"/>
      <c r="T28" s="18"/>
      <c r="U28" s="18"/>
      <c r="V28" s="18"/>
      <c r="W28" s="18"/>
      <c r="GF28" s="7" t="e">
        <v>#VALUE!</v>
      </c>
      <c r="GI28" s="7">
        <v>0</v>
      </c>
      <c r="GJ28" s="7">
        <v>0</v>
      </c>
    </row>
    <row r="29" spans="1:192" s="7" customFormat="1" ht="15">
      <c r="B29" s="56" t="s">
        <v>6</v>
      </c>
      <c r="C29" s="56" t="s">
        <v>4</v>
      </c>
      <c r="D29" s="56" t="s">
        <v>6</v>
      </c>
      <c r="E29" s="6" t="s">
        <v>218</v>
      </c>
      <c r="F29" s="71" t="s">
        <v>224</v>
      </c>
      <c r="G29" s="7" t="s">
        <v>224</v>
      </c>
      <c r="H29" s="18" t="s">
        <v>224</v>
      </c>
      <c r="I29" s="6" t="s">
        <v>3</v>
      </c>
      <c r="J29" s="7" t="s">
        <v>218</v>
      </c>
      <c r="K29" s="7" t="s">
        <v>3</v>
      </c>
      <c r="L29" s="7" t="s">
        <v>218</v>
      </c>
      <c r="M29" s="18"/>
      <c r="N29" s="24"/>
      <c r="O29" s="24"/>
      <c r="P29" s="18"/>
      <c r="Q29" s="18"/>
      <c r="R29" s="18"/>
      <c r="S29" s="18"/>
      <c r="T29" s="18"/>
      <c r="U29" s="18"/>
      <c r="V29" s="18"/>
      <c r="W29" s="18"/>
    </row>
    <row r="30" spans="1:192">
      <c r="F30" s="80"/>
      <c r="G30" s="46"/>
      <c r="H30" s="89"/>
      <c r="I30" s="41"/>
      <c r="J30" s="50"/>
      <c r="GF30" t="e">
        <v>#VALUE!</v>
      </c>
      <c r="GI30">
        <v>0</v>
      </c>
      <c r="GJ30">
        <v>0</v>
      </c>
    </row>
    <row r="31" spans="1:192">
      <c r="A31" t="s">
        <v>7</v>
      </c>
      <c r="B31" s="2">
        <v>90243</v>
      </c>
      <c r="C31" s="2">
        <v>84974.15</v>
      </c>
      <c r="D31" s="2">
        <f>C31-B31</f>
        <v>-5268.8500000000058</v>
      </c>
      <c r="E31" s="3">
        <f>(D31+B31)/B31</f>
        <v>0.9416148620945668</v>
      </c>
      <c r="G31" s="1">
        <f>C31-F31</f>
        <v>84974.15</v>
      </c>
      <c r="I31" s="1">
        <f>(H31+F31)-C31</f>
        <v>-84974.15</v>
      </c>
      <c r="J31" s="4">
        <f>(I31+B31)/B31</f>
        <v>5.838513790543317E-2</v>
      </c>
      <c r="K31" s="1">
        <f>F31+H31-B31</f>
        <v>-90243</v>
      </c>
      <c r="L31" s="4">
        <f>(K31+B31)/B31</f>
        <v>0</v>
      </c>
      <c r="O31" s="13"/>
      <c r="S31" s="1"/>
      <c r="T31" s="13"/>
      <c r="U31" s="13"/>
      <c r="V31" s="13"/>
      <c r="W31" s="1"/>
      <c r="GF31" t="e">
        <v>#VALUE!</v>
      </c>
      <c r="GI31">
        <v>0</v>
      </c>
      <c r="GJ31">
        <v>0</v>
      </c>
    </row>
    <row r="33" spans="1:192" s="5" customFormat="1">
      <c r="A33" s="5" t="s">
        <v>12</v>
      </c>
      <c r="B33" s="8">
        <f>SUM(B31:B32)</f>
        <v>90243</v>
      </c>
      <c r="C33" s="8">
        <f>SUM(C31:C32)</f>
        <v>84974.15</v>
      </c>
      <c r="D33" s="8">
        <f>SUM(D31:D32)</f>
        <v>-5268.8500000000058</v>
      </c>
      <c r="E33" s="10">
        <f>(D33+B33)/B33</f>
        <v>0.9416148620945668</v>
      </c>
      <c r="F33" s="73">
        <f>SUM(F31:F32)</f>
        <v>0</v>
      </c>
      <c r="G33" s="9">
        <f>SUM(G31:G32)</f>
        <v>84974.15</v>
      </c>
      <c r="H33" s="9">
        <f>SUM(H31)</f>
        <v>0</v>
      </c>
      <c r="I33" s="9">
        <f>SUM(I31)</f>
        <v>-84974.15</v>
      </c>
      <c r="J33" s="15">
        <f>(I33+B33)/B33</f>
        <v>5.838513790543317E-2</v>
      </c>
      <c r="K33" s="9">
        <f>F33+H33-B33</f>
        <v>-90243</v>
      </c>
      <c r="L33" s="15">
        <f>(K33+B33)/B33</f>
        <v>0</v>
      </c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GF33" s="5" t="e">
        <v>#VALUE!</v>
      </c>
      <c r="GI33" s="5">
        <v>0</v>
      </c>
      <c r="GJ33" s="5">
        <v>0</v>
      </c>
    </row>
    <row r="34" spans="1:192">
      <c r="GF34" t="e">
        <v>#VALUE!</v>
      </c>
      <c r="GI34">
        <v>0</v>
      </c>
      <c r="GJ34">
        <v>0</v>
      </c>
    </row>
    <row r="35" spans="1:192">
      <c r="A35" s="5" t="s">
        <v>140</v>
      </c>
      <c r="B35" s="8">
        <f>C33</f>
        <v>84974.15</v>
      </c>
    </row>
    <row r="36" spans="1:192">
      <c r="A36" s="5" t="s">
        <v>139</v>
      </c>
      <c r="B36" s="8">
        <f>B33</f>
        <v>90243</v>
      </c>
    </row>
    <row r="37" spans="1:192">
      <c r="A37" s="5" t="s">
        <v>13</v>
      </c>
      <c r="B37" s="8">
        <f>SUM(F33,H33)</f>
        <v>0</v>
      </c>
    </row>
    <row r="38" spans="1:192">
      <c r="A38" s="5"/>
      <c r="B38" s="8"/>
    </row>
    <row r="39" spans="1:192">
      <c r="A39" s="5"/>
      <c r="B39" s="8"/>
    </row>
    <row r="40" spans="1:192" ht="23.25">
      <c r="A40" s="59" t="s">
        <v>40</v>
      </c>
      <c r="M40" s="25"/>
    </row>
    <row r="41" spans="1:192">
      <c r="A41" s="6"/>
      <c r="B41" s="55"/>
      <c r="C41" s="14"/>
      <c r="D41" s="93"/>
      <c r="E41" s="6" t="s">
        <v>222</v>
      </c>
      <c r="F41" s="70" t="s">
        <v>215</v>
      </c>
      <c r="G41" s="6" t="s">
        <v>2</v>
      </c>
      <c r="H41" s="17" t="s">
        <v>215</v>
      </c>
      <c r="I41" s="6" t="s">
        <v>215</v>
      </c>
      <c r="J41" s="6" t="s">
        <v>215</v>
      </c>
      <c r="K41" s="6" t="s">
        <v>219</v>
      </c>
      <c r="L41" s="6" t="s">
        <v>219</v>
      </c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</row>
    <row r="42" spans="1:192" ht="15">
      <c r="A42" s="7"/>
      <c r="B42" s="55" t="s">
        <v>53</v>
      </c>
      <c r="C42" s="55" t="s">
        <v>5</v>
      </c>
      <c r="D42" s="55" t="s">
        <v>222</v>
      </c>
      <c r="E42" s="6" t="s">
        <v>223</v>
      </c>
      <c r="F42" s="70" t="s">
        <v>225</v>
      </c>
      <c r="G42" s="6" t="s">
        <v>227</v>
      </c>
      <c r="H42" s="17" t="s">
        <v>226</v>
      </c>
      <c r="I42" s="6" t="s">
        <v>216</v>
      </c>
      <c r="J42" s="6" t="s">
        <v>217</v>
      </c>
      <c r="K42" s="6" t="s">
        <v>220</v>
      </c>
      <c r="L42" s="6" t="s">
        <v>221</v>
      </c>
      <c r="M42" s="18"/>
      <c r="N42" s="24"/>
      <c r="O42" s="24"/>
      <c r="P42" s="18"/>
      <c r="Q42" s="18"/>
      <c r="R42" s="18"/>
      <c r="S42" s="18"/>
      <c r="T42" s="18"/>
      <c r="U42" s="18"/>
      <c r="V42" s="18"/>
      <c r="W42" s="18"/>
    </row>
    <row r="43" spans="1:192" ht="15">
      <c r="A43" s="7"/>
      <c r="B43" s="56" t="s">
        <v>6</v>
      </c>
      <c r="C43" s="56" t="s">
        <v>4</v>
      </c>
      <c r="D43" s="56" t="s">
        <v>6</v>
      </c>
      <c r="E43" s="6" t="s">
        <v>218</v>
      </c>
      <c r="F43" s="71" t="s">
        <v>224</v>
      </c>
      <c r="G43" s="7" t="s">
        <v>224</v>
      </c>
      <c r="H43" s="18" t="s">
        <v>224</v>
      </c>
      <c r="I43" s="6" t="s">
        <v>3</v>
      </c>
      <c r="J43" s="7" t="s">
        <v>218</v>
      </c>
      <c r="K43" s="7" t="s">
        <v>3</v>
      </c>
      <c r="L43" s="7" t="s">
        <v>218</v>
      </c>
      <c r="M43" s="18"/>
      <c r="N43" s="24"/>
      <c r="O43" s="24"/>
      <c r="P43" s="18"/>
      <c r="Q43" s="18"/>
      <c r="R43" s="18"/>
      <c r="S43" s="18"/>
      <c r="T43" s="18"/>
      <c r="U43" s="18"/>
      <c r="V43" s="18"/>
      <c r="W43" s="18"/>
    </row>
    <row r="44" spans="1:192">
      <c r="F44" s="80"/>
      <c r="G44" s="46"/>
      <c r="H44" s="89"/>
      <c r="I44" s="41"/>
      <c r="J44" s="50"/>
    </row>
    <row r="45" spans="1:192">
      <c r="A45" t="s">
        <v>7</v>
      </c>
      <c r="B45" s="2">
        <v>33805043</v>
      </c>
      <c r="C45" s="2">
        <v>31599955.239999998</v>
      </c>
      <c r="D45" s="2">
        <f>C45-B45</f>
        <v>-2205087.7600000016</v>
      </c>
      <c r="E45" s="3">
        <f>(D45+B45)/B45</f>
        <v>0.93477044948589472</v>
      </c>
      <c r="G45" s="1">
        <f>C45-F45</f>
        <v>31599955.239999998</v>
      </c>
      <c r="J45" s="4">
        <f>(I45+B45)/B45</f>
        <v>1</v>
      </c>
      <c r="K45" s="1">
        <f>F45+H45-B45</f>
        <v>-33805043</v>
      </c>
      <c r="L45" s="4">
        <f>(K45+B45)/B45</f>
        <v>0</v>
      </c>
      <c r="O45" s="13"/>
      <c r="S45" s="1"/>
      <c r="T45" s="13"/>
      <c r="U45" s="1"/>
      <c r="V45" s="13"/>
      <c r="W45" s="1"/>
    </row>
    <row r="46" spans="1:192">
      <c r="A46" t="s">
        <v>33</v>
      </c>
      <c r="B46" s="2">
        <v>7846590</v>
      </c>
      <c r="C46" s="2">
        <v>7334948.7199999997</v>
      </c>
      <c r="D46" s="2">
        <f>C46-B46</f>
        <v>-511641.28000000026</v>
      </c>
      <c r="E46" s="3">
        <f>(D46+B46)/B46</f>
        <v>0.93479444191680716</v>
      </c>
      <c r="G46" s="1">
        <f>C46-F46</f>
        <v>7334948.7199999997</v>
      </c>
      <c r="J46" s="4">
        <f>(I46+B46)/B46</f>
        <v>1</v>
      </c>
      <c r="K46" s="1">
        <f>F46+H46-B46</f>
        <v>-7846590</v>
      </c>
      <c r="L46" s="4">
        <f>(K46+B46)/B46</f>
        <v>0</v>
      </c>
      <c r="O46" s="13"/>
      <c r="T46" s="13"/>
      <c r="V46" s="13"/>
      <c r="W46" s="1"/>
    </row>
    <row r="47" spans="1:192">
      <c r="A47" t="s">
        <v>11</v>
      </c>
      <c r="B47" s="2">
        <v>1733914</v>
      </c>
      <c r="C47" s="2">
        <v>1620799.08</v>
      </c>
      <c r="D47" s="2">
        <f>C47-B47</f>
        <v>-113114.91999999993</v>
      </c>
      <c r="E47" s="3">
        <f>(D47+B47)/B47</f>
        <v>0.93476324662007459</v>
      </c>
      <c r="G47" s="1">
        <f>C47-F47</f>
        <v>1620799.08</v>
      </c>
      <c r="J47" s="4">
        <f>(I47+B47)/B47</f>
        <v>1</v>
      </c>
      <c r="K47" s="1">
        <f>F47+H47-B47</f>
        <v>-1733914</v>
      </c>
      <c r="L47" s="4">
        <f>(K47+B47)/B47</f>
        <v>0</v>
      </c>
    </row>
    <row r="48" spans="1:192">
      <c r="A48" t="s">
        <v>323</v>
      </c>
      <c r="B48" s="2">
        <v>634512</v>
      </c>
      <c r="C48" s="2">
        <v>593364.14</v>
      </c>
      <c r="D48" s="2">
        <f>C48-B48</f>
        <v>-41147.859999999986</v>
      </c>
      <c r="E48" s="3">
        <f>(D48+B48)/B48</f>
        <v>0.93515038328668332</v>
      </c>
      <c r="G48" s="1">
        <f>C48-F48</f>
        <v>593364.14</v>
      </c>
      <c r="J48" s="4">
        <f>(I48+B48)/B48</f>
        <v>1</v>
      </c>
      <c r="K48" s="1">
        <f>F48+H48-B48</f>
        <v>-634512</v>
      </c>
      <c r="L48" s="4">
        <f>(K48+B48)/B48</f>
        <v>0</v>
      </c>
    </row>
    <row r="50" spans="1:192" s="5" customFormat="1">
      <c r="A50" s="5" t="s">
        <v>12</v>
      </c>
      <c r="B50" s="8">
        <f>SUM(B45:B48)</f>
        <v>44020059</v>
      </c>
      <c r="C50" s="8">
        <f>SUM(C45:C48)</f>
        <v>41149067.18</v>
      </c>
      <c r="D50" s="8">
        <f>SUM(D45:D48)</f>
        <v>-2870991.8200000017</v>
      </c>
      <c r="E50" s="10">
        <f>(D50+B50)/B50</f>
        <v>0.93477991885472034</v>
      </c>
      <c r="F50" s="73">
        <f>SUM(F45:F48)</f>
        <v>0</v>
      </c>
      <c r="G50" s="9">
        <f>SUM(G45:G48)</f>
        <v>41149067.18</v>
      </c>
      <c r="H50" s="9">
        <f>SUM(H45:H48)</f>
        <v>0</v>
      </c>
      <c r="I50" s="9">
        <f>SUM(I45:I48)</f>
        <v>0</v>
      </c>
      <c r="J50" s="15">
        <f>(I50+B50)/B50</f>
        <v>1</v>
      </c>
      <c r="K50" s="9">
        <f>F50+H50-B50</f>
        <v>-44020059</v>
      </c>
      <c r="L50" s="15">
        <f>(K50+B50)/B50</f>
        <v>0</v>
      </c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</row>
    <row r="52" spans="1:192">
      <c r="A52" s="5" t="s">
        <v>140</v>
      </c>
      <c r="B52" s="8">
        <f>C50</f>
        <v>41149067.18</v>
      </c>
    </row>
    <row r="53" spans="1:192">
      <c r="A53" s="5" t="s">
        <v>139</v>
      </c>
      <c r="B53" s="8">
        <f>B50</f>
        <v>44020059</v>
      </c>
    </row>
    <row r="54" spans="1:192">
      <c r="A54" s="5" t="s">
        <v>13</v>
      </c>
      <c r="B54" s="8">
        <f>SUM(F50,H50)</f>
        <v>0</v>
      </c>
    </row>
    <row r="55" spans="1:192">
      <c r="A55" s="5"/>
      <c r="B55" s="8"/>
    </row>
    <row r="56" spans="1:192">
      <c r="A56" s="5"/>
      <c r="B56" s="8"/>
    </row>
    <row r="57" spans="1:192" ht="28.5" customHeight="1">
      <c r="A57" s="59" t="s">
        <v>42</v>
      </c>
      <c r="F57" s="81"/>
      <c r="G57" s="33"/>
      <c r="H57" s="33"/>
      <c r="I57" s="33"/>
      <c r="M57" s="25"/>
      <c r="GF57" t="e">
        <v>#VALUE!</v>
      </c>
      <c r="GI57">
        <v>0</v>
      </c>
      <c r="GJ57">
        <v>0</v>
      </c>
    </row>
    <row r="58" spans="1:192" s="6" customFormat="1">
      <c r="B58" s="55"/>
      <c r="C58" s="14"/>
      <c r="D58" s="93"/>
      <c r="E58" s="6" t="s">
        <v>222</v>
      </c>
      <c r="F58" s="70" t="s">
        <v>215</v>
      </c>
      <c r="G58" s="6" t="s">
        <v>2</v>
      </c>
      <c r="H58" s="17" t="s">
        <v>215</v>
      </c>
      <c r="I58" s="6" t="s">
        <v>215</v>
      </c>
      <c r="J58" s="6" t="s">
        <v>215</v>
      </c>
      <c r="K58" s="6" t="s">
        <v>219</v>
      </c>
      <c r="L58" s="6" t="s">
        <v>219</v>
      </c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GF58" s="6" t="e">
        <v>#VALUE!</v>
      </c>
      <c r="GI58" s="6">
        <v>0</v>
      </c>
      <c r="GJ58" s="6">
        <v>0</v>
      </c>
    </row>
    <row r="59" spans="1:192" s="7" customFormat="1" ht="15">
      <c r="B59" s="55" t="s">
        <v>53</v>
      </c>
      <c r="C59" s="55" t="s">
        <v>5</v>
      </c>
      <c r="D59" s="55" t="s">
        <v>222</v>
      </c>
      <c r="E59" s="6" t="s">
        <v>223</v>
      </c>
      <c r="F59" s="70" t="s">
        <v>225</v>
      </c>
      <c r="G59" s="6" t="s">
        <v>227</v>
      </c>
      <c r="H59" s="17" t="s">
        <v>226</v>
      </c>
      <c r="I59" s="6" t="s">
        <v>216</v>
      </c>
      <c r="J59" s="6" t="s">
        <v>217</v>
      </c>
      <c r="K59" s="6" t="s">
        <v>220</v>
      </c>
      <c r="L59" s="6" t="s">
        <v>221</v>
      </c>
      <c r="M59" s="18"/>
      <c r="N59" s="24"/>
      <c r="O59" s="24"/>
      <c r="P59" s="18"/>
      <c r="Q59" s="18"/>
      <c r="R59" s="18"/>
      <c r="S59" s="18"/>
      <c r="T59" s="18"/>
      <c r="U59" s="18"/>
      <c r="V59" s="18"/>
      <c r="W59" s="18"/>
      <c r="GF59" s="7" t="e">
        <v>#VALUE!</v>
      </c>
      <c r="GI59" s="7">
        <v>0</v>
      </c>
      <c r="GJ59" s="7">
        <v>0</v>
      </c>
    </row>
    <row r="60" spans="1:192" s="7" customFormat="1" ht="15">
      <c r="B60" s="56" t="s">
        <v>6</v>
      </c>
      <c r="C60" s="56" t="s">
        <v>4</v>
      </c>
      <c r="D60" s="56" t="s">
        <v>6</v>
      </c>
      <c r="E60" s="6" t="s">
        <v>218</v>
      </c>
      <c r="F60" s="71" t="s">
        <v>224</v>
      </c>
      <c r="G60" s="7" t="s">
        <v>224</v>
      </c>
      <c r="H60" s="18" t="s">
        <v>224</v>
      </c>
      <c r="I60" s="6" t="s">
        <v>3</v>
      </c>
      <c r="J60" s="7" t="s">
        <v>218</v>
      </c>
      <c r="K60" s="7" t="s">
        <v>3</v>
      </c>
      <c r="L60" s="7" t="s">
        <v>218</v>
      </c>
      <c r="M60" s="18"/>
      <c r="N60" s="24"/>
      <c r="O60" s="24"/>
      <c r="P60" s="18"/>
      <c r="Q60" s="18"/>
      <c r="R60" s="18"/>
      <c r="S60" s="18"/>
      <c r="T60" s="18"/>
      <c r="U60" s="18"/>
      <c r="V60" s="18"/>
      <c r="W60" s="18"/>
    </row>
    <row r="61" spans="1:192">
      <c r="F61" s="80"/>
      <c r="G61" s="46"/>
      <c r="H61" s="89"/>
      <c r="I61" s="41"/>
      <c r="J61" s="50"/>
      <c r="GF61" t="e">
        <v>#VALUE!</v>
      </c>
      <c r="GI61">
        <v>0</v>
      </c>
      <c r="GJ61">
        <v>0</v>
      </c>
    </row>
    <row r="62" spans="1:192">
      <c r="A62" t="s">
        <v>7</v>
      </c>
      <c r="B62" s="2">
        <v>1021904</v>
      </c>
      <c r="C62" s="2">
        <v>954215.07</v>
      </c>
      <c r="D62" s="2">
        <f>C62-B62</f>
        <v>-67688.930000000051</v>
      </c>
      <c r="E62" s="3">
        <f>(D62+B62)/B62</f>
        <v>0.93376194828477033</v>
      </c>
      <c r="G62" s="1">
        <f>C62-F62</f>
        <v>954215.07</v>
      </c>
      <c r="I62" s="1">
        <f>(H62+F62)-C62</f>
        <v>-954215.07</v>
      </c>
      <c r="J62" s="4">
        <f>(I62+B62)/B62</f>
        <v>6.6238051715229659E-2</v>
      </c>
      <c r="K62" s="1">
        <f>F62+H62-B62</f>
        <v>-1021904</v>
      </c>
      <c r="L62" s="4">
        <f>(K62+B62)/B62</f>
        <v>0</v>
      </c>
      <c r="O62" s="13"/>
      <c r="S62" s="1"/>
      <c r="T62" s="13"/>
      <c r="V62" s="13"/>
      <c r="W62" s="1"/>
      <c r="GF62" t="e">
        <v>#VALUE!</v>
      </c>
      <c r="GI62">
        <v>0</v>
      </c>
      <c r="GJ62">
        <v>0</v>
      </c>
    </row>
    <row r="63" spans="1:192">
      <c r="A63" t="s">
        <v>21</v>
      </c>
      <c r="B63" s="2">
        <v>54251</v>
      </c>
      <c r="C63" s="2">
        <v>50657.760000000002</v>
      </c>
      <c r="D63" s="2">
        <f>C63-B63</f>
        <v>-3593.239999999998</v>
      </c>
      <c r="E63" s="3">
        <f>(D63+B63)/B63</f>
        <v>0.93376638218650354</v>
      </c>
      <c r="G63" s="1">
        <f>C63-F63</f>
        <v>50657.760000000002</v>
      </c>
      <c r="I63" s="1">
        <f>(H63+F63)-C63</f>
        <v>-50657.760000000002</v>
      </c>
      <c r="J63" s="4">
        <f>(I63+B63)/B63</f>
        <v>6.6233617813496487E-2</v>
      </c>
      <c r="K63" s="1">
        <f>F63+H63-B63</f>
        <v>-54251</v>
      </c>
      <c r="L63" s="4">
        <f>(K63+B63)/B63</f>
        <v>0</v>
      </c>
      <c r="O63" s="13"/>
      <c r="T63" s="13"/>
      <c r="V63" s="13"/>
      <c r="W63" s="1"/>
    </row>
    <row r="64" spans="1:192">
      <c r="A64" t="s">
        <v>10</v>
      </c>
      <c r="B64" s="2">
        <v>214942</v>
      </c>
      <c r="C64" s="2">
        <v>200704.91</v>
      </c>
      <c r="D64" s="2">
        <f>C64-B64</f>
        <v>-14237.089999999997</v>
      </c>
      <c r="E64" s="3">
        <f>(D64+B64)/B64</f>
        <v>0.933763108187325</v>
      </c>
      <c r="G64" s="1">
        <f>C64-F64</f>
        <v>200704.91</v>
      </c>
      <c r="I64" s="1">
        <f>(H64+F64)-C64</f>
        <v>-200704.91</v>
      </c>
      <c r="J64" s="4">
        <f>(I64+B64)/B64</f>
        <v>6.6236891812675031E-2</v>
      </c>
      <c r="K64" s="1">
        <f>F64+H64-B64</f>
        <v>-214942</v>
      </c>
      <c r="L64" s="4">
        <f>(K64+B64)/B64</f>
        <v>0</v>
      </c>
      <c r="O64" s="13"/>
      <c r="T64" s="13"/>
      <c r="V64" s="13"/>
      <c r="W64" s="1"/>
      <c r="GF64" t="e">
        <v>#VALUE!</v>
      </c>
      <c r="GI64">
        <v>0</v>
      </c>
      <c r="GJ64">
        <v>0</v>
      </c>
    </row>
    <row r="65" spans="1:192">
      <c r="A65" t="s">
        <v>11</v>
      </c>
      <c r="B65" s="2">
        <v>99014</v>
      </c>
      <c r="C65" s="2">
        <v>92455.24</v>
      </c>
      <c r="D65" s="2">
        <f>C65-B65</f>
        <v>-6558.7599999999948</v>
      </c>
      <c r="E65" s="3">
        <f>(D65+B65)/B65</f>
        <v>0.93375926636637252</v>
      </c>
      <c r="G65" s="1">
        <f>C65-F65</f>
        <v>92455.24</v>
      </c>
      <c r="I65" s="1">
        <f>(H65+F65)-C65</f>
        <v>-92455.24</v>
      </c>
      <c r="J65" s="4">
        <f>(I65+B65)/B65</f>
        <v>6.6240733633627522E-2</v>
      </c>
      <c r="K65" s="1">
        <f>F65+H65-B65</f>
        <v>-99014</v>
      </c>
      <c r="L65" s="4">
        <f>(K65+B65)/B65</f>
        <v>0</v>
      </c>
      <c r="O65" s="13"/>
      <c r="T65" s="13"/>
      <c r="V65" s="13"/>
      <c r="W65" s="1"/>
      <c r="GF65" t="e">
        <v>#VALUE!</v>
      </c>
      <c r="GI65">
        <v>0</v>
      </c>
      <c r="GJ65">
        <v>0</v>
      </c>
    </row>
    <row r="67" spans="1:192" s="5" customFormat="1">
      <c r="A67" s="5" t="s">
        <v>12</v>
      </c>
      <c r="B67" s="8">
        <f>SUM(B62:B65)</f>
        <v>1390111</v>
      </c>
      <c r="C67" s="8">
        <f t="shared" ref="C67:K67" si="3">SUM(C62:C65)</f>
        <v>1298032.98</v>
      </c>
      <c r="D67" s="8">
        <f t="shared" si="3"/>
        <v>-92078.020000000033</v>
      </c>
      <c r="E67" s="10">
        <f>(D67+B67)/B67</f>
        <v>0.93376210964448159</v>
      </c>
      <c r="F67" s="73">
        <f t="shared" si="3"/>
        <v>0</v>
      </c>
      <c r="G67" s="9">
        <f t="shared" si="3"/>
        <v>1298032.98</v>
      </c>
      <c r="H67" s="9">
        <f>SUM(H62:H65)</f>
        <v>0</v>
      </c>
      <c r="I67" s="9">
        <f>SUM(I62:I65)</f>
        <v>-1298032.98</v>
      </c>
      <c r="J67" s="15">
        <f>(I67+B67)/B67</f>
        <v>6.6237890355518386E-2</v>
      </c>
      <c r="K67" s="9">
        <f t="shared" si="3"/>
        <v>-1390111</v>
      </c>
      <c r="L67" s="15">
        <f>(K67+B67)/B67</f>
        <v>0</v>
      </c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GF67" s="5" t="e">
        <v>#VALUE!</v>
      </c>
      <c r="GI67" s="5">
        <v>0</v>
      </c>
      <c r="GJ67" s="5">
        <v>0</v>
      </c>
    </row>
    <row r="68" spans="1:192">
      <c r="GF68" t="e">
        <v>#VALUE!</v>
      </c>
      <c r="GI68">
        <v>0</v>
      </c>
      <c r="GJ68">
        <v>0</v>
      </c>
    </row>
    <row r="69" spans="1:192">
      <c r="A69" s="5" t="s">
        <v>140</v>
      </c>
      <c r="B69" s="8">
        <f>C67</f>
        <v>1298032.98</v>
      </c>
    </row>
    <row r="70" spans="1:192">
      <c r="A70" s="5" t="s">
        <v>139</v>
      </c>
      <c r="B70" s="8">
        <f>B67</f>
        <v>1390111</v>
      </c>
      <c r="GF70" t="e">
        <v>#VALUE!</v>
      </c>
      <c r="GI70">
        <v>0</v>
      </c>
      <c r="GJ70">
        <v>0</v>
      </c>
    </row>
    <row r="71" spans="1:192">
      <c r="A71" s="5" t="s">
        <v>13</v>
      </c>
      <c r="B71" s="8">
        <f>SUM(F67,H67)</f>
        <v>0</v>
      </c>
      <c r="GF71" t="e">
        <v>#VALUE!</v>
      </c>
      <c r="GI71">
        <v>0</v>
      </c>
      <c r="GJ71">
        <v>0</v>
      </c>
    </row>
    <row r="72" spans="1:192">
      <c r="A72" s="5"/>
      <c r="B72" s="8"/>
    </row>
    <row r="73" spans="1:192">
      <c r="A73" s="5"/>
      <c r="B73" s="8"/>
    </row>
    <row r="74" spans="1:192" ht="25.5" customHeight="1">
      <c r="A74" s="59" t="s">
        <v>242</v>
      </c>
      <c r="M74" s="25"/>
      <c r="GF74" t="e">
        <v>#VALUE!</v>
      </c>
      <c r="GI74">
        <v>0</v>
      </c>
      <c r="GJ74">
        <v>0</v>
      </c>
    </row>
    <row r="75" spans="1:192" s="6" customFormat="1">
      <c r="B75" s="55"/>
      <c r="C75" s="14"/>
      <c r="D75" s="93"/>
      <c r="E75" s="6" t="s">
        <v>222</v>
      </c>
      <c r="F75" s="70" t="s">
        <v>215</v>
      </c>
      <c r="G75" s="6" t="s">
        <v>2</v>
      </c>
      <c r="H75" s="17" t="s">
        <v>215</v>
      </c>
      <c r="I75" s="6" t="s">
        <v>215</v>
      </c>
      <c r="J75" s="6" t="s">
        <v>215</v>
      </c>
      <c r="K75" s="6" t="s">
        <v>219</v>
      </c>
      <c r="L75" s="6" t="s">
        <v>219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GF75" s="6" t="e">
        <v>#VALUE!</v>
      </c>
      <c r="GI75" s="6">
        <v>0</v>
      </c>
      <c r="GJ75" s="6">
        <v>0</v>
      </c>
    </row>
    <row r="76" spans="1:192" s="7" customFormat="1" ht="15">
      <c r="B76" s="55" t="s">
        <v>53</v>
      </c>
      <c r="C76" s="55" t="s">
        <v>5</v>
      </c>
      <c r="D76" s="55" t="s">
        <v>222</v>
      </c>
      <c r="E76" s="6" t="s">
        <v>223</v>
      </c>
      <c r="F76" s="70" t="s">
        <v>225</v>
      </c>
      <c r="G76" s="6" t="s">
        <v>227</v>
      </c>
      <c r="H76" s="17" t="s">
        <v>226</v>
      </c>
      <c r="I76" s="6" t="s">
        <v>216</v>
      </c>
      <c r="J76" s="6" t="s">
        <v>217</v>
      </c>
      <c r="K76" s="6" t="s">
        <v>220</v>
      </c>
      <c r="L76" s="6" t="s">
        <v>221</v>
      </c>
      <c r="M76" s="18"/>
      <c r="N76" s="24"/>
      <c r="O76" s="24"/>
      <c r="P76" s="18"/>
      <c r="Q76" s="18"/>
      <c r="R76" s="18"/>
      <c r="S76" s="18"/>
      <c r="T76" s="18"/>
      <c r="U76" s="18"/>
      <c r="V76" s="18"/>
      <c r="W76" s="18"/>
      <c r="GF76" s="7" t="e">
        <v>#VALUE!</v>
      </c>
      <c r="GI76" s="7">
        <v>0</v>
      </c>
      <c r="GJ76" s="7">
        <v>0</v>
      </c>
    </row>
    <row r="77" spans="1:192" s="7" customFormat="1" ht="15">
      <c r="B77" s="56" t="s">
        <v>6</v>
      </c>
      <c r="C77" s="56" t="s">
        <v>4</v>
      </c>
      <c r="D77" s="56" t="s">
        <v>6</v>
      </c>
      <c r="E77" s="6" t="s">
        <v>218</v>
      </c>
      <c r="F77" s="71" t="s">
        <v>224</v>
      </c>
      <c r="G77" s="7" t="s">
        <v>224</v>
      </c>
      <c r="H77" s="18" t="s">
        <v>224</v>
      </c>
      <c r="I77" s="6" t="s">
        <v>3</v>
      </c>
      <c r="J77" s="7" t="s">
        <v>218</v>
      </c>
      <c r="K77" s="7" t="s">
        <v>3</v>
      </c>
      <c r="L77" s="7" t="s">
        <v>218</v>
      </c>
      <c r="M77" s="18"/>
      <c r="N77" s="24"/>
      <c r="O77" s="24"/>
      <c r="P77" s="18"/>
      <c r="Q77" s="18"/>
      <c r="R77" s="18"/>
      <c r="S77" s="18"/>
      <c r="T77" s="18"/>
      <c r="U77" s="18"/>
      <c r="V77" s="18"/>
      <c r="W77" s="18"/>
    </row>
    <row r="78" spans="1:192">
      <c r="F78" s="80"/>
      <c r="G78" s="46"/>
      <c r="H78" s="89"/>
      <c r="I78" s="41"/>
      <c r="J78" s="50"/>
      <c r="GF78" t="e">
        <v>#VALUE!</v>
      </c>
      <c r="GI78">
        <v>0</v>
      </c>
      <c r="GJ78">
        <v>0</v>
      </c>
    </row>
    <row r="79" spans="1:192">
      <c r="A79" t="s">
        <v>7</v>
      </c>
      <c r="B79" s="2">
        <v>21982708</v>
      </c>
      <c r="C79" s="2">
        <v>20903737.760000002</v>
      </c>
      <c r="D79" s="2">
        <f>C79-B79</f>
        <v>-1078970.2399999984</v>
      </c>
      <c r="E79" s="3">
        <f>(D79+B79)/B79</f>
        <v>0.95091731919470535</v>
      </c>
      <c r="G79" s="1">
        <f>C79-F79</f>
        <v>20903737.760000002</v>
      </c>
      <c r="I79" s="1">
        <f>(H79+F79)-C79</f>
        <v>-20903737.760000002</v>
      </c>
      <c r="J79" s="4">
        <f>(I79+B79)/B79</f>
        <v>4.9082680805294703E-2</v>
      </c>
      <c r="K79" s="1">
        <f>F79+H79-B79</f>
        <v>-21982708</v>
      </c>
      <c r="L79" s="4">
        <f>(K79+B79)/B79</f>
        <v>0</v>
      </c>
      <c r="O79" s="13"/>
      <c r="S79" s="1"/>
      <c r="T79" s="13"/>
      <c r="U79" s="13"/>
      <c r="V79" s="13"/>
      <c r="W79" s="1"/>
      <c r="GF79" t="e">
        <v>#VALUE!</v>
      </c>
      <c r="GI79">
        <v>0</v>
      </c>
      <c r="GJ79">
        <v>0</v>
      </c>
    </row>
    <row r="80" spans="1:192">
      <c r="A80" t="s">
        <v>11</v>
      </c>
      <c r="B80" s="2">
        <v>2621983</v>
      </c>
      <c r="C80" s="2">
        <v>2493289.33</v>
      </c>
      <c r="D80" s="2">
        <f>C80-B80</f>
        <v>-128693.66999999993</v>
      </c>
      <c r="E80" s="3">
        <f>(D80+B80)/B80</f>
        <v>0.95091742776364307</v>
      </c>
      <c r="G80" s="1">
        <f>C80-F80</f>
        <v>2493289.33</v>
      </c>
      <c r="I80" s="1">
        <f>(H80+F80)-C80</f>
        <v>-2493289.33</v>
      </c>
      <c r="J80" s="4">
        <f>(I80+B80)/B80</f>
        <v>4.908257223635696E-2</v>
      </c>
      <c r="K80" s="1">
        <f>F80+H80-B80</f>
        <v>-2621983</v>
      </c>
      <c r="L80" s="4">
        <f>(K80+B80)/B80</f>
        <v>0</v>
      </c>
      <c r="O80" s="13"/>
      <c r="T80" s="13"/>
      <c r="V80" s="13"/>
      <c r="W80" s="1"/>
      <c r="GF80" t="e">
        <v>#VALUE!</v>
      </c>
      <c r="GI80">
        <v>0</v>
      </c>
      <c r="GJ80">
        <v>0</v>
      </c>
    </row>
    <row r="81" spans="1:192">
      <c r="A81" t="s">
        <v>176</v>
      </c>
      <c r="B81" s="2">
        <v>5500921</v>
      </c>
      <c r="C81" s="2">
        <v>5230921.0199999996</v>
      </c>
      <c r="D81" s="2">
        <f>C81-B81</f>
        <v>-269999.98000000045</v>
      </c>
      <c r="E81" s="3">
        <f>(D81+B81)/B81</f>
        <v>0.95091731366438448</v>
      </c>
      <c r="G81" s="1">
        <f>C81-F81</f>
        <v>5230921.0199999996</v>
      </c>
      <c r="I81" s="1">
        <f>(H81+F81)-C81</f>
        <v>-5230921.0199999996</v>
      </c>
      <c r="J81" s="4">
        <f>(I81+B81)/B81</f>
        <v>4.9082686335615515E-2</v>
      </c>
      <c r="K81" s="1">
        <f>F81+H81-B81</f>
        <v>-5500921</v>
      </c>
      <c r="L81" s="4">
        <f>(K81+B81)/B81</f>
        <v>0</v>
      </c>
      <c r="O81" s="13"/>
      <c r="T81" s="13"/>
      <c r="V81" s="13"/>
      <c r="W81" s="1"/>
    </row>
    <row r="82" spans="1:192">
      <c r="A82" t="s">
        <v>125</v>
      </c>
      <c r="B82" s="2">
        <v>2941865</v>
      </c>
      <c r="C82" s="2">
        <v>2797470.63</v>
      </c>
      <c r="D82" s="2">
        <f>C82-B82</f>
        <v>-144394.37000000011</v>
      </c>
      <c r="E82" s="3">
        <f>(D82+B82)/B82</f>
        <v>0.95091740443562156</v>
      </c>
      <c r="G82" s="1">
        <f>C82-F82</f>
        <v>2797470.63</v>
      </c>
      <c r="I82" s="1">
        <f>(H82+F82)-C82</f>
        <v>-2797470.63</v>
      </c>
      <c r="J82" s="4">
        <f>(I82+B82)/B82</f>
        <v>4.9082595564378419E-2</v>
      </c>
      <c r="K82" s="1">
        <f>F82+H82-B82</f>
        <v>-2941865</v>
      </c>
      <c r="L82" s="4">
        <f>(K82+B82)/B82</f>
        <v>0</v>
      </c>
    </row>
    <row r="84" spans="1:192" s="5" customFormat="1">
      <c r="A84" s="5" t="s">
        <v>12</v>
      </c>
      <c r="B84" s="8">
        <f>SUM(B79:B82)</f>
        <v>33047477</v>
      </c>
      <c r="C84" s="8">
        <f>SUM(C79:C82)</f>
        <v>31425418.740000002</v>
      </c>
      <c r="D84" s="8">
        <f>SUM(D79:D82)</f>
        <v>-1622058.2599999988</v>
      </c>
      <c r="E84" s="10">
        <f>(D84+B84)/B84</f>
        <v>0.95091733447609339</v>
      </c>
      <c r="F84" s="73">
        <f>SUM(F79:F82)</f>
        <v>0</v>
      </c>
      <c r="G84" s="9">
        <f>SUM(G79:G82)</f>
        <v>31425418.740000002</v>
      </c>
      <c r="H84" s="9">
        <f>SUM(H79:H82)</f>
        <v>0</v>
      </c>
      <c r="I84" s="9">
        <f>SUM(I79:I82)</f>
        <v>-31425418.740000002</v>
      </c>
      <c r="J84" s="15">
        <f>(I84+B84)/B84</f>
        <v>4.9082665523906652E-2</v>
      </c>
      <c r="K84" s="9">
        <f>SUM(K79:K82)</f>
        <v>-33047477</v>
      </c>
      <c r="L84" s="15">
        <f>(K84+B84)/B84</f>
        <v>0</v>
      </c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GF84" s="5" t="e">
        <v>#VALUE!</v>
      </c>
      <c r="GI84" s="5">
        <v>0</v>
      </c>
      <c r="GJ84" s="5">
        <v>0</v>
      </c>
    </row>
    <row r="85" spans="1:192">
      <c r="GF85" t="e">
        <v>#VALUE!</v>
      </c>
      <c r="GI85">
        <v>0</v>
      </c>
      <c r="GJ85">
        <v>0</v>
      </c>
    </row>
    <row r="86" spans="1:192">
      <c r="A86" s="5" t="s">
        <v>140</v>
      </c>
      <c r="B86" s="8">
        <f>C84</f>
        <v>31425418.740000002</v>
      </c>
    </row>
    <row r="87" spans="1:192">
      <c r="A87" s="5" t="s">
        <v>139</v>
      </c>
      <c r="B87" s="8">
        <f>B84</f>
        <v>33047477</v>
      </c>
    </row>
    <row r="88" spans="1:192">
      <c r="A88" s="5" t="s">
        <v>13</v>
      </c>
      <c r="B88" s="8">
        <f>SUM(F84,H84)</f>
        <v>0</v>
      </c>
    </row>
    <row r="89" spans="1:192">
      <c r="A89" s="5"/>
      <c r="B89" s="8"/>
    </row>
    <row r="90" spans="1:192">
      <c r="A90" s="5"/>
      <c r="B90" s="8"/>
    </row>
    <row r="91" spans="1:192" ht="23.25">
      <c r="A91" s="59" t="s">
        <v>35</v>
      </c>
      <c r="M91" s="25"/>
    </row>
    <row r="92" spans="1:192">
      <c r="A92" s="6"/>
      <c r="B92" s="55"/>
      <c r="C92" s="14"/>
      <c r="D92" s="93"/>
      <c r="E92" s="6" t="s">
        <v>222</v>
      </c>
      <c r="F92" s="70" t="s">
        <v>215</v>
      </c>
      <c r="G92" s="6" t="s">
        <v>2</v>
      </c>
      <c r="H92" s="17" t="s">
        <v>215</v>
      </c>
      <c r="I92" s="6" t="s">
        <v>215</v>
      </c>
      <c r="J92" s="6" t="s">
        <v>215</v>
      </c>
      <c r="K92" s="6" t="s">
        <v>219</v>
      </c>
      <c r="L92" s="6" t="s">
        <v>219</v>
      </c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</row>
    <row r="93" spans="1:192" ht="15">
      <c r="A93" s="7"/>
      <c r="B93" s="55" t="s">
        <v>53</v>
      </c>
      <c r="C93" s="55" t="s">
        <v>5</v>
      </c>
      <c r="D93" s="55" t="s">
        <v>222</v>
      </c>
      <c r="E93" s="6" t="s">
        <v>223</v>
      </c>
      <c r="F93" s="70" t="s">
        <v>225</v>
      </c>
      <c r="G93" s="6" t="s">
        <v>227</v>
      </c>
      <c r="H93" s="17" t="s">
        <v>226</v>
      </c>
      <c r="I93" s="6" t="s">
        <v>216</v>
      </c>
      <c r="J93" s="6" t="s">
        <v>217</v>
      </c>
      <c r="K93" s="6" t="s">
        <v>220</v>
      </c>
      <c r="L93" s="6" t="s">
        <v>221</v>
      </c>
      <c r="M93" s="18"/>
      <c r="N93" s="24"/>
      <c r="O93" s="24"/>
      <c r="P93" s="18"/>
      <c r="Q93" s="18"/>
      <c r="R93" s="18"/>
      <c r="S93" s="18"/>
      <c r="T93" s="18"/>
      <c r="U93" s="18"/>
      <c r="V93" s="18"/>
      <c r="W93" s="18"/>
    </row>
    <row r="94" spans="1:192" ht="15">
      <c r="A94" s="7"/>
      <c r="B94" s="56" t="s">
        <v>6</v>
      </c>
      <c r="C94" s="56" t="s">
        <v>4</v>
      </c>
      <c r="D94" s="56" t="s">
        <v>6</v>
      </c>
      <c r="E94" s="6" t="s">
        <v>218</v>
      </c>
      <c r="F94" s="71" t="s">
        <v>224</v>
      </c>
      <c r="G94" s="7" t="s">
        <v>224</v>
      </c>
      <c r="H94" s="18" t="s">
        <v>224</v>
      </c>
      <c r="I94" s="6" t="s">
        <v>3</v>
      </c>
      <c r="J94" s="7" t="s">
        <v>218</v>
      </c>
      <c r="K94" s="7" t="s">
        <v>3</v>
      </c>
      <c r="L94" s="7" t="s">
        <v>218</v>
      </c>
      <c r="M94" s="18"/>
      <c r="N94" s="24"/>
      <c r="O94" s="24"/>
      <c r="P94" s="18"/>
      <c r="Q94" s="18"/>
      <c r="R94" s="18"/>
      <c r="S94" s="18"/>
      <c r="T94" s="18"/>
      <c r="U94" s="18"/>
      <c r="V94" s="18"/>
      <c r="W94" s="18"/>
    </row>
    <row r="95" spans="1:192">
      <c r="F95" s="80"/>
      <c r="G95" s="46"/>
      <c r="H95" s="89"/>
      <c r="I95" s="41"/>
      <c r="J95" s="50"/>
    </row>
    <row r="96" spans="1:192">
      <c r="A96" t="s">
        <v>177</v>
      </c>
      <c r="B96" s="2">
        <v>1049190</v>
      </c>
      <c r="C96" s="2">
        <v>884475.01</v>
      </c>
      <c r="D96" s="2">
        <f t="shared" ref="D96:D106" si="4">C96-B96</f>
        <v>-164714.99</v>
      </c>
      <c r="E96" s="3">
        <f t="shared" ref="E96:E106" si="5">(D96+B96)/B96</f>
        <v>0.84300747243111351</v>
      </c>
      <c r="G96" s="1">
        <f t="shared" ref="G96:G106" si="6">C96-F96</f>
        <v>884475.01</v>
      </c>
      <c r="J96" s="4">
        <f t="shared" ref="J96:J106" si="7">(I96+B96)/B96</f>
        <v>1</v>
      </c>
      <c r="K96" s="1">
        <f>F96+H96-B96</f>
        <v>-1049190</v>
      </c>
      <c r="L96" s="4">
        <f>(K96+B96)/B96</f>
        <v>0</v>
      </c>
      <c r="O96" s="13"/>
      <c r="T96" s="13"/>
      <c r="V96" s="13"/>
      <c r="W96" s="1"/>
    </row>
    <row r="97" spans="1:192">
      <c r="A97" t="s">
        <v>7</v>
      </c>
      <c r="B97" s="2">
        <v>18030002</v>
      </c>
      <c r="C97" s="2">
        <v>15199424.24</v>
      </c>
      <c r="D97" s="2">
        <f t="shared" si="4"/>
        <v>-2830577.76</v>
      </c>
      <c r="E97" s="3">
        <f t="shared" si="5"/>
        <v>0.84300735185719888</v>
      </c>
      <c r="G97" s="1">
        <f t="shared" si="6"/>
        <v>15199424.24</v>
      </c>
      <c r="I97" s="1">
        <f t="shared" ref="I97:I106" si="8">(H97+F97)-C97</f>
        <v>-15199424.24</v>
      </c>
      <c r="J97" s="4">
        <f t="shared" si="7"/>
        <v>0.15699264814280109</v>
      </c>
      <c r="K97" s="1">
        <f t="shared" ref="K97:K106" si="9">F97+H97-B97</f>
        <v>-18030002</v>
      </c>
      <c r="L97" s="4">
        <f t="shared" ref="L97:L106" si="10">(K97+B97)/B97</f>
        <v>0</v>
      </c>
      <c r="O97" s="13"/>
      <c r="S97" s="1"/>
      <c r="T97" s="13"/>
      <c r="U97" s="13"/>
      <c r="V97" s="13"/>
      <c r="W97" s="1"/>
    </row>
    <row r="98" spans="1:192">
      <c r="A98" t="s">
        <v>36</v>
      </c>
      <c r="B98" s="2">
        <v>633295</v>
      </c>
      <c r="C98" s="2">
        <v>533872.31000000006</v>
      </c>
      <c r="D98" s="2">
        <f t="shared" si="4"/>
        <v>-99422.689999999944</v>
      </c>
      <c r="E98" s="3">
        <f t="shared" si="5"/>
        <v>0.84300730307360716</v>
      </c>
      <c r="G98" s="1">
        <f t="shared" si="6"/>
        <v>533872.31000000006</v>
      </c>
      <c r="I98" s="1">
        <f t="shared" si="8"/>
        <v>-533872.31000000006</v>
      </c>
      <c r="J98" s="4">
        <f t="shared" si="7"/>
        <v>0.15699269692639284</v>
      </c>
      <c r="K98" s="1">
        <f t="shared" si="9"/>
        <v>-633295</v>
      </c>
      <c r="L98" s="4">
        <f t="shared" si="10"/>
        <v>0</v>
      </c>
      <c r="O98" s="13"/>
      <c r="T98" s="13"/>
      <c r="V98" s="13"/>
      <c r="W98" s="1"/>
    </row>
    <row r="99" spans="1:192">
      <c r="A99" t="s">
        <v>17</v>
      </c>
      <c r="B99" s="2">
        <v>139419</v>
      </c>
      <c r="C99" s="2">
        <v>117531.59</v>
      </c>
      <c r="D99" s="2">
        <f t="shared" si="4"/>
        <v>-21887.410000000003</v>
      </c>
      <c r="E99" s="3">
        <f t="shared" si="5"/>
        <v>0.84300984801210732</v>
      </c>
      <c r="G99" s="1">
        <f t="shared" si="6"/>
        <v>117531.59</v>
      </c>
      <c r="I99" s="1">
        <f t="shared" si="8"/>
        <v>-117531.59</v>
      </c>
      <c r="J99" s="4">
        <f t="shared" si="7"/>
        <v>0.15699015198789262</v>
      </c>
      <c r="K99" s="1">
        <f t="shared" si="9"/>
        <v>-139419</v>
      </c>
      <c r="L99" s="4">
        <f t="shared" si="10"/>
        <v>0</v>
      </c>
      <c r="O99" s="13"/>
      <c r="T99" s="13"/>
      <c r="V99" s="13"/>
      <c r="W99" s="1"/>
    </row>
    <row r="100" spans="1:192">
      <c r="A100" t="s">
        <v>8</v>
      </c>
      <c r="B100" s="2">
        <v>1708479</v>
      </c>
      <c r="C100" s="2">
        <v>1440259.99</v>
      </c>
      <c r="D100" s="2">
        <f t="shared" si="4"/>
        <v>-268219.01</v>
      </c>
      <c r="E100" s="3">
        <f t="shared" si="5"/>
        <v>0.84300713675731453</v>
      </c>
      <c r="G100" s="1">
        <f t="shared" si="6"/>
        <v>1440259.99</v>
      </c>
      <c r="I100" s="1">
        <f t="shared" si="8"/>
        <v>-1440259.99</v>
      </c>
      <c r="J100" s="4">
        <f t="shared" si="7"/>
        <v>0.15699286324268547</v>
      </c>
      <c r="K100" s="1">
        <f t="shared" si="9"/>
        <v>-1708479</v>
      </c>
      <c r="L100" s="4">
        <f t="shared" si="10"/>
        <v>0</v>
      </c>
      <c r="O100" s="13"/>
      <c r="T100" s="13"/>
      <c r="V100" s="13"/>
      <c r="W100" s="1"/>
    </row>
    <row r="101" spans="1:192">
      <c r="A101" t="s">
        <v>33</v>
      </c>
      <c r="B101" s="2">
        <v>2280334</v>
      </c>
      <c r="C101" s="2">
        <v>1922338.71</v>
      </c>
      <c r="D101" s="2">
        <f t="shared" si="4"/>
        <v>-357995.29000000004</v>
      </c>
      <c r="E101" s="3">
        <f t="shared" si="5"/>
        <v>0.84300751995102474</v>
      </c>
      <c r="G101" s="1">
        <f t="shared" si="6"/>
        <v>1922338.71</v>
      </c>
      <c r="I101" s="1">
        <f t="shared" si="8"/>
        <v>-1922338.71</v>
      </c>
      <c r="J101" s="4">
        <f t="shared" si="7"/>
        <v>0.15699248004897529</v>
      </c>
      <c r="K101" s="1">
        <f t="shared" si="9"/>
        <v>-2280334</v>
      </c>
      <c r="L101" s="4">
        <f t="shared" si="10"/>
        <v>0</v>
      </c>
      <c r="O101" s="13"/>
      <c r="T101" s="13"/>
      <c r="V101" s="13"/>
      <c r="W101" s="1"/>
    </row>
    <row r="102" spans="1:192">
      <c r="A102" t="s">
        <v>19</v>
      </c>
      <c r="B102" s="2">
        <v>680556</v>
      </c>
      <c r="C102" s="2">
        <v>573713.53</v>
      </c>
      <c r="D102" s="2">
        <f t="shared" si="4"/>
        <v>-106842.46999999997</v>
      </c>
      <c r="E102" s="3">
        <f t="shared" si="5"/>
        <v>0.84300708538312796</v>
      </c>
      <c r="G102" s="1">
        <f t="shared" si="6"/>
        <v>573713.53</v>
      </c>
      <c r="I102" s="1">
        <f t="shared" si="8"/>
        <v>-573713.53</v>
      </c>
      <c r="J102" s="4">
        <f t="shared" si="7"/>
        <v>0.15699291461687204</v>
      </c>
      <c r="K102" s="1">
        <f t="shared" si="9"/>
        <v>-680556</v>
      </c>
      <c r="L102" s="4">
        <f t="shared" si="10"/>
        <v>0</v>
      </c>
      <c r="O102" s="13"/>
      <c r="T102" s="13"/>
      <c r="V102" s="13"/>
      <c r="W102" s="1"/>
    </row>
    <row r="103" spans="1:192">
      <c r="A103" t="s">
        <v>37</v>
      </c>
      <c r="B103" s="2">
        <v>446615</v>
      </c>
      <c r="C103" s="2">
        <v>376499.5</v>
      </c>
      <c r="D103" s="2">
        <f t="shared" si="4"/>
        <v>-70115.5</v>
      </c>
      <c r="E103" s="3">
        <f t="shared" si="5"/>
        <v>0.84300684034347262</v>
      </c>
      <c r="G103" s="1">
        <f t="shared" si="6"/>
        <v>376499.5</v>
      </c>
      <c r="I103" s="1">
        <f t="shared" si="8"/>
        <v>-376499.5</v>
      </c>
      <c r="J103" s="4">
        <f t="shared" si="7"/>
        <v>0.15699315965652744</v>
      </c>
      <c r="K103" s="1">
        <f t="shared" si="9"/>
        <v>-446615</v>
      </c>
      <c r="L103" s="4">
        <f t="shared" si="10"/>
        <v>0</v>
      </c>
      <c r="O103" s="13"/>
      <c r="T103" s="13"/>
      <c r="V103" s="13"/>
      <c r="W103" s="1"/>
    </row>
    <row r="104" spans="1:192">
      <c r="A104" t="s">
        <v>10</v>
      </c>
      <c r="B104" s="2">
        <v>1564333</v>
      </c>
      <c r="C104" s="2">
        <v>1318744.27</v>
      </c>
      <c r="D104" s="2">
        <f t="shared" si="4"/>
        <v>-245588.72999999998</v>
      </c>
      <c r="E104" s="3">
        <f t="shared" si="5"/>
        <v>0.84300738397770814</v>
      </c>
      <c r="G104" s="1">
        <f t="shared" si="6"/>
        <v>1318744.27</v>
      </c>
      <c r="I104" s="1">
        <f t="shared" si="8"/>
        <v>-1318744.27</v>
      </c>
      <c r="J104" s="4">
        <f t="shared" si="7"/>
        <v>0.15699261602229192</v>
      </c>
      <c r="K104" s="1">
        <f t="shared" si="9"/>
        <v>-1564333</v>
      </c>
      <c r="L104" s="4">
        <f t="shared" si="10"/>
        <v>0</v>
      </c>
      <c r="O104" s="13"/>
      <c r="T104" s="13"/>
      <c r="V104" s="13"/>
      <c r="W104" s="1"/>
    </row>
    <row r="105" spans="1:192">
      <c r="A105" t="s">
        <v>11</v>
      </c>
      <c r="B105" s="2">
        <v>1148438</v>
      </c>
      <c r="C105" s="2">
        <v>968141.57</v>
      </c>
      <c r="D105" s="2">
        <f t="shared" si="4"/>
        <v>-180296.43000000005</v>
      </c>
      <c r="E105" s="3">
        <f t="shared" si="5"/>
        <v>0.84300725855466285</v>
      </c>
      <c r="G105" s="1">
        <f t="shared" si="6"/>
        <v>968141.57</v>
      </c>
      <c r="I105" s="1">
        <f t="shared" si="8"/>
        <v>-968141.57</v>
      </c>
      <c r="J105" s="4">
        <f t="shared" si="7"/>
        <v>0.15699274144533709</v>
      </c>
      <c r="K105" s="1">
        <f t="shared" si="9"/>
        <v>-1148438</v>
      </c>
      <c r="L105" s="4">
        <f t="shared" si="10"/>
        <v>0</v>
      </c>
      <c r="O105" s="13"/>
      <c r="T105" s="13"/>
      <c r="V105" s="13"/>
      <c r="W105" s="1"/>
    </row>
    <row r="106" spans="1:192">
      <c r="A106" t="s">
        <v>176</v>
      </c>
      <c r="B106" s="2">
        <v>817612</v>
      </c>
      <c r="C106" s="2">
        <v>689253.05</v>
      </c>
      <c r="D106" s="2">
        <f t="shared" si="4"/>
        <v>-128358.94999999995</v>
      </c>
      <c r="E106" s="3">
        <f t="shared" si="5"/>
        <v>0.84300750233607147</v>
      </c>
      <c r="G106" s="1">
        <f t="shared" si="6"/>
        <v>689253.05</v>
      </c>
      <c r="I106" s="1">
        <f t="shared" si="8"/>
        <v>-689253.05</v>
      </c>
      <c r="J106" s="4">
        <f t="shared" si="7"/>
        <v>0.15699249766392856</v>
      </c>
      <c r="K106" s="1">
        <f t="shared" si="9"/>
        <v>-817612</v>
      </c>
      <c r="L106" s="4">
        <f t="shared" si="10"/>
        <v>0</v>
      </c>
      <c r="O106" s="13"/>
      <c r="T106" s="13"/>
      <c r="V106" s="13"/>
      <c r="W106" s="1"/>
    </row>
    <row r="108" spans="1:192" s="5" customFormat="1">
      <c r="A108" s="5" t="s">
        <v>12</v>
      </c>
      <c r="B108" s="8">
        <f>SUM(B96:B106)</f>
        <v>28498273</v>
      </c>
      <c r="C108" s="8">
        <f>SUM(C96:C106)</f>
        <v>24024253.770000003</v>
      </c>
      <c r="D108" s="8">
        <f>SUM(D96:D106)</f>
        <v>-4474019.2300000004</v>
      </c>
      <c r="E108" s="10">
        <f>(D108+B108)/B108</f>
        <v>0.8430073559194271</v>
      </c>
      <c r="F108" s="73">
        <f>SUM(F96:F106)</f>
        <v>0</v>
      </c>
      <c r="G108" s="9">
        <f>SUM(G96:G106)</f>
        <v>24024253.770000003</v>
      </c>
      <c r="H108" s="9">
        <f>SUM(H96:H106)</f>
        <v>0</v>
      </c>
      <c r="I108" s="9">
        <f>SUM(I96:I106)</f>
        <v>-23139778.760000002</v>
      </c>
      <c r="J108" s="15">
        <f>(I108+B108)/B108</f>
        <v>0.18802873563601549</v>
      </c>
      <c r="K108" s="9">
        <f>SUM(K96:K106)</f>
        <v>-28498273</v>
      </c>
      <c r="L108" s="15">
        <f>(K108+B108)/B108</f>
        <v>0</v>
      </c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</row>
    <row r="110" spans="1:192">
      <c r="A110" s="5" t="s">
        <v>140</v>
      </c>
      <c r="B110" s="8">
        <f>C108</f>
        <v>24024253.770000003</v>
      </c>
    </row>
    <row r="111" spans="1:192">
      <c r="A111" s="5" t="s">
        <v>139</v>
      </c>
      <c r="B111" s="8">
        <f>B108</f>
        <v>28498273</v>
      </c>
    </row>
    <row r="112" spans="1:192">
      <c r="A112" s="5" t="s">
        <v>13</v>
      </c>
      <c r="B112" s="8">
        <f>SUM(F108,H108)</f>
        <v>0</v>
      </c>
      <c r="GF112" t="e">
        <v>#VALUE!</v>
      </c>
      <c r="GI112">
        <v>0</v>
      </c>
      <c r="GJ112">
        <v>0</v>
      </c>
    </row>
    <row r="113" spans="1:192">
      <c r="A113" s="5"/>
      <c r="B113" s="8"/>
    </row>
    <row r="114" spans="1:192">
      <c r="A114" s="5"/>
      <c r="B114" s="8"/>
    </row>
    <row r="115" spans="1:192" ht="25.5" customHeight="1">
      <c r="A115" s="59" t="s">
        <v>43</v>
      </c>
      <c r="M115" s="25"/>
    </row>
    <row r="116" spans="1:192" s="6" customFormat="1">
      <c r="B116" s="55"/>
      <c r="C116" s="14"/>
      <c r="D116" s="93"/>
      <c r="E116" s="6" t="s">
        <v>222</v>
      </c>
      <c r="F116" s="70" t="s">
        <v>215</v>
      </c>
      <c r="G116" s="6" t="s">
        <v>2</v>
      </c>
      <c r="H116" s="17" t="s">
        <v>215</v>
      </c>
      <c r="I116" s="6" t="s">
        <v>215</v>
      </c>
      <c r="J116" s="6" t="s">
        <v>215</v>
      </c>
      <c r="K116" s="6" t="s">
        <v>219</v>
      </c>
      <c r="L116" s="6" t="s">
        <v>219</v>
      </c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GF116" s="6" t="e">
        <v>#VALUE!</v>
      </c>
      <c r="GI116" s="6">
        <v>0</v>
      </c>
      <c r="GJ116" s="6">
        <v>0</v>
      </c>
    </row>
    <row r="117" spans="1:192" s="7" customFormat="1" ht="15">
      <c r="B117" s="55" t="s">
        <v>53</v>
      </c>
      <c r="C117" s="55" t="s">
        <v>5</v>
      </c>
      <c r="D117" s="55" t="s">
        <v>222</v>
      </c>
      <c r="E117" s="6" t="s">
        <v>223</v>
      </c>
      <c r="F117" s="70" t="s">
        <v>225</v>
      </c>
      <c r="G117" s="6" t="s">
        <v>227</v>
      </c>
      <c r="H117" s="17" t="s">
        <v>226</v>
      </c>
      <c r="I117" s="6" t="s">
        <v>216</v>
      </c>
      <c r="J117" s="6" t="s">
        <v>217</v>
      </c>
      <c r="K117" s="6" t="s">
        <v>220</v>
      </c>
      <c r="L117" s="6" t="s">
        <v>221</v>
      </c>
      <c r="M117" s="18"/>
      <c r="N117" s="24"/>
      <c r="O117" s="24"/>
      <c r="P117" s="18"/>
      <c r="Q117" s="18"/>
      <c r="R117" s="18"/>
      <c r="S117" s="18"/>
      <c r="T117" s="18"/>
      <c r="U117" s="18"/>
      <c r="V117" s="18"/>
      <c r="W117" s="18"/>
      <c r="GF117" s="7" t="e">
        <v>#VALUE!</v>
      </c>
      <c r="GI117" s="7">
        <v>0</v>
      </c>
      <c r="GJ117" s="7">
        <v>0</v>
      </c>
    </row>
    <row r="118" spans="1:192" s="7" customFormat="1">
      <c r="B118" s="56" t="s">
        <v>6</v>
      </c>
      <c r="C118" s="56" t="s">
        <v>4</v>
      </c>
      <c r="D118" s="56" t="s">
        <v>6</v>
      </c>
      <c r="E118" s="6" t="s">
        <v>218</v>
      </c>
      <c r="F118" s="71" t="s">
        <v>224</v>
      </c>
      <c r="G118" s="7" t="s">
        <v>224</v>
      </c>
      <c r="H118" s="18" t="s">
        <v>224</v>
      </c>
      <c r="I118" s="6" t="s">
        <v>3</v>
      </c>
      <c r="J118" s="7" t="s">
        <v>218</v>
      </c>
      <c r="K118" s="7" t="s">
        <v>3</v>
      </c>
      <c r="L118" s="7" t="s">
        <v>218</v>
      </c>
      <c r="M118" s="18"/>
      <c r="N118" s="18"/>
      <c r="P118" s="18"/>
      <c r="Q118" s="18"/>
      <c r="R118" s="18"/>
    </row>
    <row r="119" spans="1:192" s="7" customFormat="1">
      <c r="B119" s="56"/>
      <c r="C119" s="56"/>
      <c r="D119" s="56"/>
      <c r="E119" s="6"/>
      <c r="F119" s="80"/>
      <c r="H119" s="89"/>
      <c r="I119" s="6"/>
      <c r="M119" s="18"/>
      <c r="N119" s="18"/>
      <c r="P119" s="18"/>
      <c r="Q119" s="18"/>
      <c r="R119" s="18"/>
    </row>
    <row r="120" spans="1:192">
      <c r="A120" t="s">
        <v>7</v>
      </c>
      <c r="B120" s="2">
        <v>813861</v>
      </c>
      <c r="C120" s="2">
        <v>619394.27</v>
      </c>
      <c r="D120" s="2">
        <f t="shared" ref="D120:D125" si="11">C120-B120</f>
        <v>-194466.72999999998</v>
      </c>
      <c r="E120" s="3">
        <f t="shared" ref="E120:E125" si="12">(D120+B120)/B120</f>
        <v>0.76105658091492279</v>
      </c>
      <c r="G120" s="1">
        <f t="shared" ref="G120:G125" si="13">C120-F120</f>
        <v>619394.27</v>
      </c>
      <c r="I120" s="1">
        <f t="shared" ref="I120:I125" si="14">(H120+F120)-C120</f>
        <v>-619394.27</v>
      </c>
      <c r="J120" s="4">
        <f t="shared" ref="J120:J125" si="15">(I120+B120)/B120</f>
        <v>0.23894341908507716</v>
      </c>
      <c r="K120" s="1">
        <f t="shared" ref="K120:K125" si="16">F120+H120-B120</f>
        <v>-813861</v>
      </c>
      <c r="L120" s="4">
        <f t="shared" ref="L120:L125" si="17">(K120+B120)/B120</f>
        <v>0</v>
      </c>
      <c r="O120" s="13"/>
      <c r="S120" s="1"/>
      <c r="T120" s="13"/>
      <c r="V120" s="13"/>
      <c r="W120" s="1"/>
      <c r="GF120" t="e">
        <v>#VALUE!</v>
      </c>
      <c r="GI120">
        <v>0</v>
      </c>
      <c r="GJ120">
        <v>0</v>
      </c>
    </row>
    <row r="121" spans="1:192">
      <c r="A121" t="s">
        <v>45</v>
      </c>
      <c r="B121" s="2">
        <v>41877</v>
      </c>
      <c r="C121" s="2">
        <v>31870.84</v>
      </c>
      <c r="D121" s="2">
        <f t="shared" si="11"/>
        <v>-10006.16</v>
      </c>
      <c r="E121" s="3">
        <f t="shared" si="12"/>
        <v>0.76105833751223817</v>
      </c>
      <c r="G121" s="1">
        <f t="shared" si="13"/>
        <v>31870.84</v>
      </c>
      <c r="I121" s="1">
        <f t="shared" si="14"/>
        <v>-31870.84</v>
      </c>
      <c r="J121" s="4">
        <f t="shared" si="15"/>
        <v>0.23894166248776177</v>
      </c>
      <c r="K121" s="1">
        <f t="shared" si="16"/>
        <v>-41877</v>
      </c>
      <c r="L121" s="4">
        <f t="shared" si="17"/>
        <v>0</v>
      </c>
      <c r="O121" s="13"/>
      <c r="S121" s="1"/>
      <c r="T121" s="13"/>
      <c r="V121" s="13"/>
      <c r="W121" s="1"/>
    </row>
    <row r="122" spans="1:192">
      <c r="A122" t="s">
        <v>33</v>
      </c>
      <c r="B122" s="2">
        <v>125180</v>
      </c>
      <c r="C122" s="2">
        <v>95268.76</v>
      </c>
      <c r="D122" s="2">
        <f t="shared" si="11"/>
        <v>-29911.240000000005</v>
      </c>
      <c r="E122" s="3">
        <f t="shared" si="12"/>
        <v>0.76105416200671028</v>
      </c>
      <c r="G122" s="1">
        <f t="shared" si="13"/>
        <v>95268.76</v>
      </c>
      <c r="I122" s="1">
        <f t="shared" si="14"/>
        <v>-95268.76</v>
      </c>
      <c r="J122" s="4">
        <f t="shared" si="15"/>
        <v>0.23894583799328969</v>
      </c>
      <c r="K122" s="1">
        <f t="shared" si="16"/>
        <v>-125180</v>
      </c>
      <c r="L122" s="4">
        <f t="shared" si="17"/>
        <v>0</v>
      </c>
      <c r="O122" s="13"/>
      <c r="T122" s="13"/>
      <c r="V122" s="13"/>
      <c r="W122" s="1"/>
      <c r="GF122" t="e">
        <v>#VALUE!</v>
      </c>
      <c r="GI122">
        <v>0</v>
      </c>
      <c r="GJ122">
        <v>0</v>
      </c>
    </row>
    <row r="123" spans="1:192">
      <c r="A123" t="s">
        <v>11</v>
      </c>
      <c r="B123" s="2">
        <v>32005</v>
      </c>
      <c r="C123" s="2">
        <v>24357.37</v>
      </c>
      <c r="D123" s="2">
        <f t="shared" si="11"/>
        <v>-7647.630000000001</v>
      </c>
      <c r="E123" s="3">
        <f t="shared" si="12"/>
        <v>0.76104889860959224</v>
      </c>
      <c r="G123" s="1">
        <f t="shared" si="13"/>
        <v>24357.37</v>
      </c>
      <c r="I123" s="1">
        <f t="shared" si="14"/>
        <v>-24357.37</v>
      </c>
      <c r="J123" s="4">
        <f t="shared" si="15"/>
        <v>0.23895110139040779</v>
      </c>
      <c r="K123" s="1">
        <f t="shared" si="16"/>
        <v>-32005</v>
      </c>
      <c r="L123" s="4">
        <f t="shared" si="17"/>
        <v>0</v>
      </c>
      <c r="O123" s="13"/>
      <c r="T123" s="13"/>
      <c r="V123" s="13"/>
      <c r="W123" s="1"/>
      <c r="GF123" t="e">
        <v>#VALUE!</v>
      </c>
      <c r="GI123">
        <v>0</v>
      </c>
      <c r="GJ123">
        <v>0</v>
      </c>
    </row>
    <row r="124" spans="1:192">
      <c r="A124" t="s">
        <v>90</v>
      </c>
      <c r="B124" s="2">
        <v>102854</v>
      </c>
      <c r="C124" s="2">
        <v>78277.53</v>
      </c>
      <c r="D124" s="2">
        <f t="shared" si="11"/>
        <v>-24576.47</v>
      </c>
      <c r="E124" s="3">
        <f t="shared" si="12"/>
        <v>0.76105479611877025</v>
      </c>
      <c r="G124" s="1">
        <f t="shared" si="13"/>
        <v>78277.53</v>
      </c>
      <c r="I124" s="1">
        <f t="shared" si="14"/>
        <v>-78277.53</v>
      </c>
      <c r="J124" s="4">
        <f t="shared" si="15"/>
        <v>0.23894520388122972</v>
      </c>
      <c r="K124" s="1">
        <f t="shared" si="16"/>
        <v>-102854</v>
      </c>
      <c r="L124" s="4">
        <f t="shared" si="17"/>
        <v>0</v>
      </c>
      <c r="O124" s="13"/>
      <c r="T124" s="13"/>
      <c r="V124" s="13"/>
      <c r="W124" s="1"/>
    </row>
    <row r="125" spans="1:192">
      <c r="A125" t="s">
        <v>177</v>
      </c>
      <c r="B125" s="2">
        <v>65687</v>
      </c>
      <c r="C125" s="2">
        <v>49991.55</v>
      </c>
      <c r="D125" s="2">
        <f t="shared" si="11"/>
        <v>-15695.449999999997</v>
      </c>
      <c r="E125" s="3">
        <f t="shared" si="12"/>
        <v>0.76105698235571728</v>
      </c>
      <c r="G125" s="1">
        <f t="shared" si="13"/>
        <v>49991.55</v>
      </c>
      <c r="I125" s="1">
        <f t="shared" si="14"/>
        <v>-49991.55</v>
      </c>
      <c r="J125" s="4">
        <f t="shared" si="15"/>
        <v>0.23894301764428269</v>
      </c>
      <c r="K125" s="1">
        <f t="shared" si="16"/>
        <v>-65687</v>
      </c>
      <c r="L125" s="4">
        <f t="shared" si="17"/>
        <v>0</v>
      </c>
      <c r="O125" s="13"/>
      <c r="T125" s="13"/>
      <c r="V125" s="13"/>
      <c r="W125" s="1"/>
    </row>
    <row r="127" spans="1:192" s="5" customFormat="1">
      <c r="A127" s="5" t="s">
        <v>12</v>
      </c>
      <c r="B127" s="8">
        <f>SUM(B120:B125)</f>
        <v>1181464</v>
      </c>
      <c r="C127" s="8">
        <f>SUM(C120:C125)</f>
        <v>899160.32000000007</v>
      </c>
      <c r="D127" s="8">
        <f>SUM(D120:D125)</f>
        <v>-282303.68</v>
      </c>
      <c r="E127" s="10">
        <f>(D127+B127)/B127</f>
        <v>0.76105604571954799</v>
      </c>
      <c r="F127" s="73">
        <f t="shared" ref="F127:K127" si="18">SUM(F120:F125)</f>
        <v>0</v>
      </c>
      <c r="G127" s="9">
        <f t="shared" si="18"/>
        <v>899160.32000000007</v>
      </c>
      <c r="H127" s="9">
        <f t="shared" si="18"/>
        <v>0</v>
      </c>
      <c r="I127" s="9">
        <f t="shared" si="18"/>
        <v>-899160.32000000007</v>
      </c>
      <c r="J127" s="15">
        <f>(I127+B127)/B127</f>
        <v>0.23894395428045198</v>
      </c>
      <c r="K127" s="9">
        <f t="shared" si="18"/>
        <v>-1181464</v>
      </c>
      <c r="L127" s="15">
        <f>(K127+B127)/B127</f>
        <v>0</v>
      </c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GF127" s="5" t="e">
        <v>#VALUE!</v>
      </c>
      <c r="GI127" s="5">
        <v>0</v>
      </c>
      <c r="GJ127" s="5">
        <v>0</v>
      </c>
    </row>
    <row r="128" spans="1:192">
      <c r="H128" s="38"/>
      <c r="I128" s="38"/>
      <c r="J128" s="38"/>
      <c r="K128" s="38"/>
      <c r="L128" s="38"/>
      <c r="GF128" t="e">
        <v>#VALUE!</v>
      </c>
      <c r="GI128">
        <v>0</v>
      </c>
      <c r="GJ128">
        <v>0</v>
      </c>
    </row>
    <row r="129" spans="1:192">
      <c r="A129" s="5" t="s">
        <v>140</v>
      </c>
      <c r="B129" s="8">
        <f>C127</f>
        <v>899160.32000000007</v>
      </c>
      <c r="H129" s="38"/>
      <c r="I129" s="38"/>
      <c r="J129" s="38"/>
      <c r="K129" s="38"/>
      <c r="L129" s="38"/>
    </row>
    <row r="130" spans="1:192">
      <c r="A130" s="5" t="s">
        <v>139</v>
      </c>
      <c r="B130" s="8">
        <f>B127</f>
        <v>1181464</v>
      </c>
      <c r="H130" s="38"/>
      <c r="I130" s="38"/>
      <c r="J130" s="38"/>
      <c r="K130" s="38"/>
      <c r="L130" s="38"/>
      <c r="GF130" t="e">
        <v>#VALUE!</v>
      </c>
      <c r="GI130">
        <v>0</v>
      </c>
      <c r="GJ130">
        <v>0</v>
      </c>
    </row>
    <row r="131" spans="1:192">
      <c r="A131" s="5" t="s">
        <v>13</v>
      </c>
      <c r="B131" s="8">
        <f>SUM(F127,H127)</f>
        <v>0</v>
      </c>
      <c r="H131" s="38"/>
      <c r="I131" s="38"/>
      <c r="J131" s="38"/>
      <c r="K131" s="38"/>
      <c r="L131" s="38"/>
      <c r="GF131" t="e">
        <v>#VALUE!</v>
      </c>
      <c r="GI131">
        <v>0</v>
      </c>
      <c r="GJ131">
        <v>0</v>
      </c>
    </row>
    <row r="132" spans="1:192">
      <c r="A132" s="5"/>
      <c r="B132" s="8"/>
      <c r="H132" s="38"/>
      <c r="I132" s="38"/>
      <c r="J132" s="38"/>
      <c r="K132" s="38"/>
      <c r="L132" s="38"/>
    </row>
    <row r="133" spans="1:192">
      <c r="A133" s="5"/>
      <c r="B133" s="8"/>
      <c r="H133" s="38"/>
      <c r="I133" s="38"/>
      <c r="J133" s="38"/>
      <c r="K133" s="38"/>
      <c r="L133" s="38"/>
    </row>
    <row r="134" spans="1:192" ht="26.25" customHeight="1">
      <c r="A134" s="59" t="s">
        <v>174</v>
      </c>
      <c r="M134" s="25"/>
      <c r="GF134" t="e">
        <v>#VALUE!</v>
      </c>
      <c r="GI134">
        <v>0</v>
      </c>
      <c r="GJ134">
        <v>0</v>
      </c>
    </row>
    <row r="135" spans="1:192" s="6" customFormat="1">
      <c r="B135" s="55"/>
      <c r="C135" s="14"/>
      <c r="D135" s="93"/>
      <c r="E135" s="6" t="s">
        <v>222</v>
      </c>
      <c r="F135" s="70" t="s">
        <v>215</v>
      </c>
      <c r="G135" s="6" t="s">
        <v>2</v>
      </c>
      <c r="H135" s="17" t="s">
        <v>215</v>
      </c>
      <c r="I135" s="6" t="s">
        <v>215</v>
      </c>
      <c r="J135" s="6" t="s">
        <v>215</v>
      </c>
      <c r="K135" s="6" t="s">
        <v>219</v>
      </c>
      <c r="L135" s="6" t="s">
        <v>219</v>
      </c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GF135" s="6" t="e">
        <v>#VALUE!</v>
      </c>
      <c r="GI135" s="6">
        <v>0</v>
      </c>
      <c r="GJ135" s="6">
        <v>0</v>
      </c>
    </row>
    <row r="136" spans="1:192" s="7" customFormat="1" ht="15">
      <c r="B136" s="55" t="s">
        <v>53</v>
      </c>
      <c r="C136" s="55" t="s">
        <v>5</v>
      </c>
      <c r="D136" s="55" t="s">
        <v>222</v>
      </c>
      <c r="E136" s="6" t="s">
        <v>223</v>
      </c>
      <c r="F136" s="70" t="s">
        <v>225</v>
      </c>
      <c r="G136" s="6" t="s">
        <v>227</v>
      </c>
      <c r="H136" s="17" t="s">
        <v>226</v>
      </c>
      <c r="I136" s="6" t="s">
        <v>216</v>
      </c>
      <c r="J136" s="6" t="s">
        <v>217</v>
      </c>
      <c r="K136" s="6" t="s">
        <v>220</v>
      </c>
      <c r="L136" s="6" t="s">
        <v>221</v>
      </c>
      <c r="M136" s="18"/>
      <c r="N136" s="24"/>
      <c r="O136" s="24"/>
      <c r="P136" s="18"/>
      <c r="Q136" s="18"/>
      <c r="R136" s="18"/>
      <c r="S136" s="18"/>
      <c r="T136" s="18"/>
      <c r="U136" s="18"/>
      <c r="V136" s="18"/>
      <c r="W136" s="18"/>
      <c r="GF136" s="7" t="e">
        <v>#VALUE!</v>
      </c>
      <c r="GI136" s="7">
        <v>0</v>
      </c>
      <c r="GJ136" s="7">
        <v>0</v>
      </c>
    </row>
    <row r="137" spans="1:192">
      <c r="B137" s="56" t="s">
        <v>6</v>
      </c>
      <c r="C137" s="56" t="s">
        <v>4</v>
      </c>
      <c r="D137" s="56" t="s">
        <v>6</v>
      </c>
      <c r="E137" s="6" t="s">
        <v>218</v>
      </c>
      <c r="F137" s="71" t="s">
        <v>224</v>
      </c>
      <c r="G137" s="7" t="s">
        <v>224</v>
      </c>
      <c r="H137" s="18" t="s">
        <v>224</v>
      </c>
      <c r="I137" s="6" t="s">
        <v>3</v>
      </c>
      <c r="J137" s="7" t="s">
        <v>218</v>
      </c>
      <c r="K137" s="7" t="s">
        <v>3</v>
      </c>
      <c r="L137" s="7" t="s">
        <v>218</v>
      </c>
      <c r="GF137" t="e">
        <v>#VALUE!</v>
      </c>
      <c r="GI137">
        <v>0</v>
      </c>
      <c r="GJ137">
        <v>0</v>
      </c>
    </row>
    <row r="138" spans="1:192">
      <c r="B138" s="56"/>
      <c r="C138" s="56"/>
      <c r="D138" s="56"/>
      <c r="E138" s="6"/>
      <c r="F138" s="80"/>
      <c r="G138" s="7"/>
      <c r="H138" s="89"/>
      <c r="I138" s="6"/>
      <c r="J138" s="7"/>
      <c r="K138" s="7"/>
      <c r="L138" s="7"/>
    </row>
    <row r="139" spans="1:192">
      <c r="A139" t="s">
        <v>7</v>
      </c>
      <c r="B139" s="2">
        <v>6749998</v>
      </c>
      <c r="C139" s="2">
        <v>5267308.17</v>
      </c>
      <c r="D139" s="2">
        <f t="shared" ref="D139:D145" si="19">C139-B139</f>
        <v>-1482689.83</v>
      </c>
      <c r="E139" s="3">
        <f t="shared" ref="E139:E145" si="20">(D139+B139)/B139</f>
        <v>0.78034218232360952</v>
      </c>
      <c r="G139" s="1">
        <f t="shared" ref="G139:G145" si="21">C139-F139</f>
        <v>5267308.17</v>
      </c>
      <c r="I139" s="1">
        <f t="shared" ref="I139:I145" si="22">(H139+F139)-C139</f>
        <v>-5267308.17</v>
      </c>
      <c r="J139" s="4">
        <f t="shared" ref="J139:J145" si="23">(I139+B139)/B139</f>
        <v>0.21965781767639042</v>
      </c>
      <c r="K139" s="1">
        <f t="shared" ref="K139:K145" si="24">F139+H139-B139</f>
        <v>-6749998</v>
      </c>
      <c r="L139" s="4">
        <f t="shared" ref="L139:L145" si="25">(K139+B139)/B139</f>
        <v>0</v>
      </c>
      <c r="O139" s="13"/>
      <c r="S139" s="30"/>
      <c r="T139" s="13"/>
      <c r="V139" s="13"/>
      <c r="W139" s="1"/>
      <c r="GF139" t="e">
        <v>#VALUE!</v>
      </c>
      <c r="GI139">
        <v>0</v>
      </c>
      <c r="GJ139">
        <v>0</v>
      </c>
    </row>
    <row r="140" spans="1:192">
      <c r="A140" t="s">
        <v>17</v>
      </c>
      <c r="B140" s="2">
        <v>397266</v>
      </c>
      <c r="C140" s="2">
        <v>310003.75</v>
      </c>
      <c r="D140" s="2">
        <f t="shared" si="19"/>
        <v>-87262.25</v>
      </c>
      <c r="E140" s="3">
        <f t="shared" si="20"/>
        <v>0.78034301953854601</v>
      </c>
      <c r="G140" s="1">
        <f t="shared" si="21"/>
        <v>310003.75</v>
      </c>
      <c r="I140" s="1">
        <f t="shared" si="22"/>
        <v>-310003.75</v>
      </c>
      <c r="J140" s="4">
        <f t="shared" si="23"/>
        <v>0.21965698046145404</v>
      </c>
      <c r="K140" s="1">
        <f t="shared" si="24"/>
        <v>-397266</v>
      </c>
      <c r="L140" s="4">
        <f t="shared" si="25"/>
        <v>0</v>
      </c>
      <c r="O140" s="13"/>
      <c r="T140" s="13"/>
      <c r="V140" s="13"/>
      <c r="W140" s="1"/>
      <c r="GF140" t="e">
        <v>#VALUE!</v>
      </c>
      <c r="GI140">
        <v>0</v>
      </c>
      <c r="GJ140">
        <v>0</v>
      </c>
    </row>
    <row r="141" spans="1:192">
      <c r="A141" t="s">
        <v>33</v>
      </c>
      <c r="B141" s="2">
        <v>522626</v>
      </c>
      <c r="C141" s="2">
        <v>407827.16</v>
      </c>
      <c r="D141" s="2">
        <f t="shared" si="19"/>
        <v>-114798.84000000003</v>
      </c>
      <c r="E141" s="3">
        <f t="shared" si="20"/>
        <v>0.78034227152877966</v>
      </c>
      <c r="G141" s="1">
        <f t="shared" si="21"/>
        <v>407827.16</v>
      </c>
      <c r="I141" s="1">
        <f t="shared" si="22"/>
        <v>-407827.16</v>
      </c>
      <c r="J141" s="4">
        <f t="shared" si="23"/>
        <v>0.21965772847122039</v>
      </c>
      <c r="K141" s="1">
        <f t="shared" si="24"/>
        <v>-522626</v>
      </c>
      <c r="L141" s="4">
        <f t="shared" si="25"/>
        <v>0</v>
      </c>
      <c r="O141" s="13"/>
      <c r="T141" s="13"/>
      <c r="V141" s="13"/>
      <c r="W141" s="1"/>
      <c r="GF141" t="e">
        <v>#VALUE!</v>
      </c>
      <c r="GI141">
        <v>0</v>
      </c>
      <c r="GJ141">
        <v>0</v>
      </c>
    </row>
    <row r="142" spans="1:192">
      <c r="A142" t="s">
        <v>175</v>
      </c>
      <c r="B142" s="2">
        <v>5249214</v>
      </c>
      <c r="C142" s="2">
        <v>4096182.89</v>
      </c>
      <c r="D142" s="2">
        <f t="shared" si="19"/>
        <v>-1153031.1099999999</v>
      </c>
      <c r="E142" s="3">
        <f t="shared" si="20"/>
        <v>0.78034214074716712</v>
      </c>
      <c r="G142" s="1">
        <f t="shared" si="21"/>
        <v>4096182.89</v>
      </c>
      <c r="I142" s="1">
        <f t="shared" si="22"/>
        <v>-4096182.89</v>
      </c>
      <c r="J142" s="4">
        <f t="shared" si="23"/>
        <v>0.21965785925283288</v>
      </c>
      <c r="K142" s="1">
        <f t="shared" si="24"/>
        <v>-5249214</v>
      </c>
      <c r="L142" s="4">
        <f t="shared" si="25"/>
        <v>0</v>
      </c>
      <c r="O142" s="13"/>
      <c r="T142" s="13"/>
      <c r="V142" s="13"/>
      <c r="W142" s="1"/>
      <c r="GF142" t="e">
        <v>#VALUE!</v>
      </c>
      <c r="GI142">
        <v>0</v>
      </c>
      <c r="GJ142">
        <v>0</v>
      </c>
    </row>
    <row r="143" spans="1:192">
      <c r="A143" t="s">
        <v>11</v>
      </c>
      <c r="B143" s="2">
        <v>854564</v>
      </c>
      <c r="C143" s="2">
        <v>666852.51</v>
      </c>
      <c r="D143" s="2">
        <f t="shared" si="19"/>
        <v>-187711.49</v>
      </c>
      <c r="E143" s="3">
        <f t="shared" si="20"/>
        <v>0.78034238512270582</v>
      </c>
      <c r="G143" s="1">
        <f t="shared" si="21"/>
        <v>666852.51</v>
      </c>
      <c r="I143" s="1">
        <f t="shared" si="22"/>
        <v>-666852.51</v>
      </c>
      <c r="J143" s="4">
        <f t="shared" si="23"/>
        <v>0.21965761487729416</v>
      </c>
      <c r="K143" s="1">
        <f t="shared" si="24"/>
        <v>-854564</v>
      </c>
      <c r="L143" s="4">
        <f t="shared" si="25"/>
        <v>0</v>
      </c>
      <c r="O143" s="13"/>
      <c r="T143" s="13"/>
      <c r="V143" s="13"/>
      <c r="W143" s="1"/>
      <c r="GF143" t="e">
        <v>#VALUE!</v>
      </c>
      <c r="GI143">
        <v>0</v>
      </c>
      <c r="GJ143">
        <v>0</v>
      </c>
    </row>
    <row r="144" spans="1:192">
      <c r="A144" t="s">
        <v>38</v>
      </c>
      <c r="B144" s="2">
        <v>35313</v>
      </c>
      <c r="C144" s="2">
        <v>27555.89</v>
      </c>
      <c r="D144" s="2">
        <f t="shared" si="19"/>
        <v>-7757.1100000000006</v>
      </c>
      <c r="E144" s="3">
        <f t="shared" si="20"/>
        <v>0.78033273865148811</v>
      </c>
      <c r="G144" s="1">
        <f t="shared" si="21"/>
        <v>27555.89</v>
      </c>
      <c r="I144" s="1">
        <f t="shared" si="22"/>
        <v>-27555.89</v>
      </c>
      <c r="J144" s="4">
        <f t="shared" si="23"/>
        <v>0.21966726134851189</v>
      </c>
      <c r="K144" s="1">
        <f t="shared" si="24"/>
        <v>-35313</v>
      </c>
      <c r="L144" s="4">
        <f t="shared" si="25"/>
        <v>0</v>
      </c>
      <c r="O144" s="13"/>
      <c r="T144" s="13"/>
      <c r="V144" s="13"/>
      <c r="W144" s="1"/>
    </row>
    <row r="145" spans="1:192">
      <c r="A145" t="s">
        <v>91</v>
      </c>
      <c r="B145" s="2">
        <v>448470</v>
      </c>
      <c r="C145" s="2">
        <v>349959.79</v>
      </c>
      <c r="D145" s="2">
        <f t="shared" si="19"/>
        <v>-98510.210000000021</v>
      </c>
      <c r="E145" s="3">
        <f t="shared" si="20"/>
        <v>0.7803415836064842</v>
      </c>
      <c r="G145" s="1">
        <f t="shared" si="21"/>
        <v>349959.79</v>
      </c>
      <c r="I145" s="1">
        <f t="shared" si="22"/>
        <v>-349959.79</v>
      </c>
      <c r="J145" s="4">
        <f t="shared" si="23"/>
        <v>0.21965841639351577</v>
      </c>
      <c r="K145" s="1">
        <f t="shared" si="24"/>
        <v>-448470</v>
      </c>
      <c r="L145" s="4">
        <f t="shared" si="25"/>
        <v>0</v>
      </c>
      <c r="O145" s="13"/>
      <c r="T145" s="13"/>
      <c r="V145" s="13"/>
      <c r="W145" s="1"/>
    </row>
    <row r="147" spans="1:192" s="5" customFormat="1">
      <c r="A147" s="5" t="s">
        <v>12</v>
      </c>
      <c r="B147" s="8">
        <f t="shared" ref="B147:K147" si="26">SUM(B139:B145)</f>
        <v>14257451</v>
      </c>
      <c r="C147" s="8">
        <f t="shared" si="26"/>
        <v>11125690.16</v>
      </c>
      <c r="D147" s="8">
        <f t="shared" si="26"/>
        <v>-3131760.8400000003</v>
      </c>
      <c r="E147" s="10">
        <f>(D147+B147)/B147</f>
        <v>0.78034216354662556</v>
      </c>
      <c r="F147" s="73">
        <f t="shared" si="26"/>
        <v>0</v>
      </c>
      <c r="G147" s="9">
        <f t="shared" si="26"/>
        <v>11125690.16</v>
      </c>
      <c r="H147" s="9">
        <f t="shared" si="26"/>
        <v>0</v>
      </c>
      <c r="I147" s="9">
        <f>SUM(I139:I145)</f>
        <v>-11125690.16</v>
      </c>
      <c r="J147" s="15">
        <f>(I147+B147)/B147</f>
        <v>0.21965783645337444</v>
      </c>
      <c r="K147" s="9">
        <f t="shared" si="26"/>
        <v>-14257451</v>
      </c>
      <c r="L147" s="15">
        <f>(K147+B147)/B147</f>
        <v>0</v>
      </c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GF147" s="5" t="e">
        <v>#VALUE!</v>
      </c>
      <c r="GG147" s="5">
        <v>0</v>
      </c>
      <c r="GH147" s="5">
        <v>0</v>
      </c>
      <c r="GI147" s="5">
        <v>0</v>
      </c>
      <c r="GJ147" s="5">
        <v>0</v>
      </c>
    </row>
    <row r="148" spans="1:192">
      <c r="O148" s="1"/>
    </row>
    <row r="149" spans="1:192">
      <c r="A149" s="5" t="s">
        <v>140</v>
      </c>
      <c r="B149" s="8">
        <f>C147</f>
        <v>11125690.16</v>
      </c>
    </row>
    <row r="150" spans="1:192">
      <c r="A150" s="5" t="s">
        <v>139</v>
      </c>
      <c r="B150" s="8">
        <f>B147</f>
        <v>14257451</v>
      </c>
    </row>
    <row r="151" spans="1:192">
      <c r="A151" s="5" t="s">
        <v>13</v>
      </c>
      <c r="B151" s="8">
        <f>SUM(F147,H147)</f>
        <v>0</v>
      </c>
    </row>
    <row r="152" spans="1:192" ht="16.5" customHeight="1">
      <c r="W152" s="13"/>
    </row>
    <row r="154" spans="1:192" ht="23.25">
      <c r="A154" s="25"/>
    </row>
    <row r="155" spans="1:192" ht="30">
      <c r="A155" s="11"/>
      <c r="B155" s="92"/>
      <c r="F155" s="79"/>
      <c r="G155" s="44"/>
      <c r="H155" s="44"/>
      <c r="I155" s="44"/>
      <c r="J155" s="43"/>
    </row>
    <row r="156" spans="1:192">
      <c r="A156" s="6"/>
      <c r="B156" s="53"/>
      <c r="C156" s="53"/>
      <c r="D156" s="53"/>
      <c r="E156" s="20"/>
      <c r="F156" s="82"/>
      <c r="G156" s="17"/>
      <c r="H156" s="17"/>
      <c r="I156" s="17"/>
      <c r="J156" s="17"/>
      <c r="K156" s="17"/>
      <c r="L156" s="17"/>
    </row>
    <row r="157" spans="1:192">
      <c r="A157" s="7"/>
      <c r="B157" s="54"/>
      <c r="C157" s="54"/>
      <c r="D157" s="54"/>
      <c r="E157" s="21"/>
      <c r="F157" s="83"/>
      <c r="G157" s="18"/>
      <c r="H157" s="18"/>
      <c r="I157" s="18"/>
      <c r="J157" s="18"/>
      <c r="K157" s="18"/>
      <c r="L157" s="18"/>
    </row>
    <row r="158" spans="1:192">
      <c r="F158" s="84"/>
      <c r="G158" s="39"/>
      <c r="H158" s="40"/>
      <c r="I158" s="41"/>
      <c r="J158" s="45"/>
    </row>
    <row r="159" spans="1:192">
      <c r="E159" s="4"/>
    </row>
    <row r="160" spans="1:192">
      <c r="E160" s="4"/>
    </row>
    <row r="161" spans="1:12">
      <c r="E161" s="4"/>
    </row>
    <row r="162" spans="1:12">
      <c r="E162" s="4"/>
    </row>
    <row r="163" spans="1:12">
      <c r="E163" s="4"/>
    </row>
    <row r="164" spans="1:12">
      <c r="E164" s="4"/>
    </row>
    <row r="165" spans="1:12">
      <c r="E165" s="4"/>
    </row>
    <row r="167" spans="1:12">
      <c r="A167" s="5"/>
      <c r="B167" s="8"/>
      <c r="C167" s="8"/>
      <c r="D167" s="8"/>
      <c r="E167" s="9"/>
      <c r="F167" s="73"/>
      <c r="G167" s="9"/>
      <c r="H167" s="9"/>
      <c r="I167" s="9"/>
      <c r="J167" s="9"/>
      <c r="K167" s="9"/>
      <c r="L167" s="9"/>
    </row>
    <row r="169" spans="1:12">
      <c r="A169" s="5"/>
      <c r="B169" s="8"/>
    </row>
    <row r="170" spans="1:12">
      <c r="A170" s="5"/>
      <c r="B170" s="8"/>
    </row>
    <row r="171" spans="1:12">
      <c r="A171" s="5"/>
      <c r="B171" s="8"/>
    </row>
    <row r="174" spans="1:12" ht="23.25">
      <c r="A174" s="25"/>
    </row>
    <row r="175" spans="1:12" ht="30">
      <c r="A175" s="11"/>
      <c r="B175" s="92"/>
      <c r="F175" s="79"/>
      <c r="G175" s="44"/>
      <c r="H175" s="44"/>
      <c r="I175" s="44"/>
      <c r="J175" s="43"/>
    </row>
    <row r="176" spans="1:12">
      <c r="A176" s="6"/>
      <c r="B176" s="53"/>
      <c r="C176" s="53"/>
      <c r="D176" s="53"/>
      <c r="E176" s="20"/>
      <c r="F176" s="82"/>
      <c r="G176" s="17"/>
      <c r="H176" s="17"/>
      <c r="I176" s="17"/>
      <c r="J176" s="17"/>
      <c r="K176" s="17"/>
      <c r="L176" s="17"/>
    </row>
    <row r="177" spans="1:12">
      <c r="A177" s="7"/>
      <c r="B177" s="54"/>
      <c r="C177" s="54"/>
      <c r="D177" s="54"/>
      <c r="E177" s="21"/>
      <c r="F177" s="83"/>
      <c r="G177" s="18"/>
      <c r="H177" s="18"/>
      <c r="I177" s="18"/>
      <c r="J177" s="18"/>
      <c r="K177" s="18"/>
      <c r="L177" s="18"/>
    </row>
    <row r="178" spans="1:12">
      <c r="F178" s="84"/>
      <c r="G178" s="39"/>
      <c r="H178" s="40"/>
      <c r="I178" s="41"/>
      <c r="J178" s="45"/>
    </row>
    <row r="179" spans="1:12">
      <c r="E179" s="4"/>
    </row>
    <row r="180" spans="1:12">
      <c r="E180" s="4"/>
    </row>
    <row r="181" spans="1:12">
      <c r="E181" s="4"/>
    </row>
    <row r="182" spans="1:12">
      <c r="E182" s="4"/>
    </row>
    <row r="183" spans="1:12">
      <c r="E183" s="4"/>
    </row>
    <row r="184" spans="1:12">
      <c r="E184" s="4"/>
    </row>
    <row r="185" spans="1:12">
      <c r="E185" s="4"/>
    </row>
    <row r="187" spans="1:12">
      <c r="A187" s="5"/>
      <c r="B187" s="8"/>
      <c r="C187" s="8"/>
      <c r="D187" s="8"/>
      <c r="E187" s="9"/>
      <c r="F187" s="73"/>
      <c r="G187" s="9"/>
      <c r="H187" s="9"/>
      <c r="I187" s="9"/>
      <c r="J187" s="9"/>
      <c r="K187" s="9"/>
      <c r="L187" s="9"/>
    </row>
    <row r="189" spans="1:12">
      <c r="A189" s="5"/>
      <c r="B189" s="8"/>
    </row>
    <row r="190" spans="1:12">
      <c r="A190" s="5"/>
      <c r="B190" s="8"/>
    </row>
    <row r="191" spans="1:12">
      <c r="A191" s="5"/>
      <c r="B191" s="8"/>
    </row>
    <row r="194" spans="1:12" ht="23.25">
      <c r="A194" s="25"/>
    </row>
    <row r="195" spans="1:12" ht="30">
      <c r="A195" s="11"/>
      <c r="B195" s="92"/>
      <c r="F195" s="79"/>
      <c r="G195" s="44"/>
      <c r="H195" s="44"/>
      <c r="I195" s="44"/>
      <c r="J195" s="43"/>
    </row>
    <row r="196" spans="1:12">
      <c r="A196" s="6"/>
      <c r="B196" s="53"/>
      <c r="C196" s="53"/>
      <c r="D196" s="53"/>
      <c r="E196" s="20"/>
      <c r="F196" s="82"/>
      <c r="G196" s="17"/>
      <c r="H196" s="17"/>
      <c r="I196" s="17"/>
      <c r="J196" s="17"/>
      <c r="K196" s="17"/>
      <c r="L196" s="17"/>
    </row>
    <row r="197" spans="1:12">
      <c r="A197" s="7"/>
      <c r="B197" s="54"/>
      <c r="C197" s="54"/>
      <c r="D197" s="54"/>
      <c r="E197" s="21"/>
      <c r="F197" s="83"/>
      <c r="G197" s="18"/>
      <c r="H197" s="18"/>
      <c r="I197" s="18"/>
      <c r="J197" s="18"/>
      <c r="K197" s="18"/>
      <c r="L197" s="18"/>
    </row>
    <row r="198" spans="1:12">
      <c r="F198" s="84"/>
      <c r="G198" s="39"/>
      <c r="H198" s="40"/>
      <c r="I198" s="41"/>
      <c r="J198" s="45"/>
    </row>
    <row r="199" spans="1:12">
      <c r="E199" s="4"/>
    </row>
    <row r="200" spans="1:12">
      <c r="E200" s="4"/>
    </row>
    <row r="201" spans="1:12">
      <c r="E201" s="4"/>
    </row>
    <row r="202" spans="1:12">
      <c r="E202" s="4"/>
    </row>
    <row r="203" spans="1:12">
      <c r="E203" s="4"/>
    </row>
    <row r="204" spans="1:12">
      <c r="E204" s="4"/>
    </row>
    <row r="205" spans="1:12">
      <c r="E205" s="4"/>
    </row>
    <row r="207" spans="1:12">
      <c r="A207" s="5"/>
      <c r="B207" s="8"/>
      <c r="C207" s="8"/>
      <c r="D207" s="8"/>
      <c r="E207" s="9"/>
      <c r="F207" s="73"/>
      <c r="G207" s="9"/>
      <c r="H207" s="9"/>
      <c r="I207" s="9"/>
      <c r="J207" s="9"/>
      <c r="K207" s="9"/>
      <c r="L207" s="9"/>
    </row>
    <row r="209" spans="1:2">
      <c r="A209" s="5"/>
      <c r="B209" s="8"/>
    </row>
    <row r="210" spans="1:2">
      <c r="A210" s="5"/>
      <c r="B210" s="8"/>
    </row>
    <row r="211" spans="1:2">
      <c r="A211" s="5"/>
      <c r="B211" s="8"/>
    </row>
  </sheetData>
  <customSheetViews>
    <customSheetView guid="{4781F7F1-9988-4D24-AB2D-328FFC50039B}" fitToPage="1" topLeftCell="A127">
      <selection activeCell="H137" sqref="H137:H144"/>
      <pageMargins left="0.25" right="0.27" top="0.66" bottom="0.69" header="0.5" footer="0.5"/>
      <pageSetup paperSize="5" scale="10" orientation="landscape" r:id="rId1"/>
      <headerFooter alignWithMargins="0"/>
    </customSheetView>
    <customSheetView guid="{92E07692-B499-4312-B9DA-83EC5551FEFF}" showPageBreaks="1" fitToPage="1" showRuler="0">
      <pane xSplit="1" ySplit="8" topLeftCell="F139" activePane="bottomRight" state="frozen"/>
      <selection pane="bottomRight" activeCell="F162" sqref="F162"/>
      <pageMargins left="0.25" right="0.27" top="0.66" bottom="0.69" header="0.5" footer="0.5"/>
      <pageSetup paperSize="5" scale="10" orientation="landscape" r:id="rId2"/>
      <headerFooter alignWithMargins="0"/>
    </customSheetView>
    <customSheetView guid="{26B24495-FD3D-4B85-9C33-DA95D25F7E9A}" showPageBreaks="1" fitToPage="1" printArea="1" showRuler="0">
      <pane xSplit="1" ySplit="5" topLeftCell="J24" activePane="bottomRight" state="frozen"/>
      <selection pane="bottomRight" activeCell="AC128" sqref="AC128"/>
      <pageMargins left="0.25" right="0.27" top="0.66" bottom="0.69" header="0.5" footer="0.5"/>
      <pageSetup paperSize="5" scale="51" orientation="landscape" r:id="rId3"/>
      <headerFooter alignWithMargins="0"/>
    </customSheetView>
    <customSheetView guid="{63B86608-8DD2-4B55-B5F1-992ED4FAD504}" fitToPage="1" showRuler="0">
      <pane xSplit="1" ySplit="5" topLeftCell="V117" activePane="bottomRight" state="frozen"/>
      <selection pane="bottomRight" activeCell="AC128" sqref="AC128"/>
      <pageMargins left="0.25" right="0.27" top="0.66" bottom="0.69" header="0.5" footer="0.5"/>
      <pageSetup paperSize="5" scale="10" orientation="landscape" r:id="rId4"/>
      <headerFooter alignWithMargins="0"/>
    </customSheetView>
    <customSheetView guid="{FD5C2174-C8DB-406B-B60B-70F2A135E3CD}" fitToPage="1" showRuler="0">
      <pageMargins left="0.25" right="0.27" top="0.66" bottom="0.69" header="0.5" footer="0.5"/>
      <pageSetup paperSize="5" scale="10" orientation="landscape" r:id="rId5"/>
      <headerFooter alignWithMargins="0"/>
    </customSheetView>
    <customSheetView guid="{245B6359-EB45-4169-B7E8-46110F39194A}" showPageBreaks="1" fitToPage="1" showRuler="0" topLeftCell="A127">
      <selection activeCell="H137" sqref="H137:H144"/>
      <pageMargins left="0.25" right="0.27" top="0.66" bottom="0.69" header="0.5" footer="0.5"/>
      <pageSetup paperSize="5" scale="10" orientation="landscape" r:id="rId6"/>
      <headerFooter alignWithMargins="0"/>
    </customSheetView>
    <customSheetView guid="{F2D135C0-AC65-4517-BABC-9B297C96DD21}" fitToPage="1" topLeftCell="A127">
      <selection activeCell="H137" sqref="H137:H144"/>
      <pageMargins left="0.25" right="0.27" top="0.66" bottom="0.69" header="0.5" footer="0.5"/>
      <pageSetup paperSize="5" scale="10" orientation="landscape" r:id="rId7"/>
      <headerFooter alignWithMargins="0"/>
    </customSheetView>
    <customSheetView guid="{F5B12566-03DA-45E1-9249-FA7F62C6F707}" fitToPage="1" topLeftCell="A127">
      <selection activeCell="H137" sqref="H137:H144"/>
      <pageMargins left="0.25" right="0.27" top="0.66" bottom="0.69" header="0.5" footer="0.5"/>
      <pageSetup paperSize="5" scale="10" orientation="landscape" r:id="rId8"/>
      <headerFooter alignWithMargins="0"/>
    </customSheetView>
  </customSheetViews>
  <phoneticPr fontId="0" type="noConversion"/>
  <pageMargins left="0.25" right="0.27" top="0.66" bottom="0.69" header="0.5" footer="0.5"/>
  <pageSetup paperSize="5" scale="10" orientation="landscape" r:id="rId9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W83"/>
  <sheetViews>
    <sheetView topLeftCell="A67" workbookViewId="0">
      <selection activeCell="H73" sqref="H73:H76"/>
    </sheetView>
  </sheetViews>
  <sheetFormatPr defaultRowHeight="12.75"/>
  <cols>
    <col min="1" max="1" width="32.28515625" customWidth="1"/>
    <col min="2" max="2" width="21.85546875" style="2" customWidth="1"/>
    <col min="3" max="3" width="18.42578125" style="2" customWidth="1"/>
    <col min="4" max="4" width="14.28515625" style="2" bestFit="1" customWidth="1"/>
    <col min="5" max="5" width="16" style="3" bestFit="1" customWidth="1"/>
    <col min="6" max="6" width="14.140625" style="69" bestFit="1" customWidth="1"/>
    <col min="7" max="7" width="13.5703125" style="1" bestFit="1" customWidth="1"/>
    <col min="8" max="8" width="15.42578125" style="1" bestFit="1" customWidth="1"/>
    <col min="9" max="9" width="14.28515625" style="1" bestFit="1" customWidth="1"/>
    <col min="10" max="10" width="16.28515625" style="1" bestFit="1" customWidth="1"/>
    <col min="11" max="11" width="14.85546875" style="1" bestFit="1" customWidth="1"/>
    <col min="12" max="12" width="15.7109375" style="1" bestFit="1" customWidth="1"/>
    <col min="13" max="14" width="15.7109375" style="1" customWidth="1"/>
    <col min="15" max="23" width="15.7109375" customWidth="1"/>
  </cols>
  <sheetData>
    <row r="2" spans="1:23">
      <c r="C2" s="91" t="s">
        <v>122</v>
      </c>
      <c r="D2" s="91"/>
      <c r="E2" s="96"/>
      <c r="F2" s="67"/>
      <c r="G2"/>
    </row>
    <row r="3" spans="1:23">
      <c r="C3" s="91" t="s">
        <v>120</v>
      </c>
      <c r="D3" s="91"/>
      <c r="E3" s="96"/>
      <c r="F3" s="67"/>
      <c r="G3"/>
    </row>
    <row r="4" spans="1:23" ht="15.75">
      <c r="A4" s="61"/>
      <c r="C4" s="91" t="s">
        <v>121</v>
      </c>
      <c r="D4" s="91"/>
      <c r="E4" s="96"/>
      <c r="F4" s="67"/>
      <c r="G4"/>
    </row>
    <row r="5" spans="1:23">
      <c r="C5" s="91" t="s">
        <v>123</v>
      </c>
      <c r="D5" s="14"/>
      <c r="E5" s="62"/>
      <c r="G5"/>
    </row>
    <row r="6" spans="1:23">
      <c r="C6" s="91" t="s">
        <v>124</v>
      </c>
      <c r="D6" s="14"/>
      <c r="E6" s="62"/>
      <c r="G6"/>
    </row>
    <row r="7" spans="1:23" ht="15.75">
      <c r="A7" s="61" t="s">
        <v>228</v>
      </c>
      <c r="C7" s="91"/>
      <c r="D7" s="14"/>
      <c r="E7" s="62"/>
      <c r="G7"/>
    </row>
    <row r="8" spans="1:23">
      <c r="B8" s="91" t="s">
        <v>118</v>
      </c>
      <c r="C8" s="91" t="s">
        <v>116</v>
      </c>
      <c r="D8" s="14"/>
      <c r="E8" s="62"/>
      <c r="G8"/>
    </row>
    <row r="9" spans="1:23" s="11" customFormat="1" ht="24.75" customHeight="1">
      <c r="A9" s="59" t="s">
        <v>46</v>
      </c>
      <c r="B9" s="95"/>
      <c r="C9" s="91"/>
      <c r="D9" s="95"/>
      <c r="E9" s="19"/>
      <c r="F9" s="77"/>
      <c r="G9" s="16"/>
      <c r="H9" s="16"/>
      <c r="I9" s="16"/>
      <c r="J9" s="16"/>
      <c r="K9" s="16"/>
      <c r="L9" s="16"/>
      <c r="N9" s="16"/>
    </row>
    <row r="10" spans="1:23" s="6" customFormat="1">
      <c r="B10" s="55"/>
      <c r="C10" s="14"/>
      <c r="D10" s="93"/>
      <c r="E10" s="97" t="s">
        <v>222</v>
      </c>
      <c r="F10" s="70" t="s">
        <v>215</v>
      </c>
      <c r="G10" s="6" t="s">
        <v>2</v>
      </c>
      <c r="H10" s="17" t="s">
        <v>215</v>
      </c>
      <c r="I10" s="6" t="s">
        <v>215</v>
      </c>
      <c r="J10" s="6" t="s">
        <v>215</v>
      </c>
      <c r="K10" s="6" t="s">
        <v>219</v>
      </c>
      <c r="L10" s="6" t="s">
        <v>219</v>
      </c>
      <c r="M10" s="17"/>
      <c r="N10" s="17"/>
      <c r="O10" s="17"/>
      <c r="R10" s="17"/>
      <c r="S10" s="17"/>
      <c r="T10" s="17"/>
      <c r="U10" s="17"/>
      <c r="V10" s="17"/>
      <c r="W10" s="17"/>
    </row>
    <row r="11" spans="1:23" s="7" customFormat="1" ht="15">
      <c r="B11" s="55" t="s">
        <v>53</v>
      </c>
      <c r="C11" s="55" t="s">
        <v>5</v>
      </c>
      <c r="D11" s="55" t="s">
        <v>222</v>
      </c>
      <c r="E11" s="97" t="s">
        <v>223</v>
      </c>
      <c r="F11" s="70" t="s">
        <v>225</v>
      </c>
      <c r="G11" s="6" t="s">
        <v>227</v>
      </c>
      <c r="H11" s="17" t="s">
        <v>226</v>
      </c>
      <c r="I11" s="6" t="s">
        <v>216</v>
      </c>
      <c r="J11" s="6" t="s">
        <v>217</v>
      </c>
      <c r="K11" s="6" t="s">
        <v>220</v>
      </c>
      <c r="L11" s="6" t="s">
        <v>221</v>
      </c>
      <c r="M11" s="18"/>
      <c r="N11" s="24"/>
      <c r="O11" s="24"/>
      <c r="S11" s="18"/>
      <c r="T11" s="18"/>
      <c r="U11" s="18"/>
      <c r="V11" s="18"/>
      <c r="W11" s="18"/>
    </row>
    <row r="12" spans="1:23">
      <c r="B12" s="56" t="s">
        <v>6</v>
      </c>
      <c r="C12" s="56" t="s">
        <v>4</v>
      </c>
      <c r="D12" s="56" t="s">
        <v>6</v>
      </c>
      <c r="E12" s="97" t="s">
        <v>218</v>
      </c>
      <c r="F12" s="71" t="s">
        <v>224</v>
      </c>
      <c r="G12" s="7" t="s">
        <v>224</v>
      </c>
      <c r="H12" s="18" t="s">
        <v>224</v>
      </c>
      <c r="I12" s="6" t="s">
        <v>3</v>
      </c>
      <c r="J12" s="7" t="s">
        <v>218</v>
      </c>
      <c r="K12" s="7" t="s">
        <v>3</v>
      </c>
      <c r="L12" s="7" t="s">
        <v>218</v>
      </c>
    </row>
    <row r="13" spans="1:23">
      <c r="B13" s="56"/>
      <c r="C13" s="56"/>
      <c r="D13" s="56"/>
      <c r="E13" s="97"/>
      <c r="F13" s="78"/>
      <c r="G13" s="7"/>
      <c r="H13" s="51"/>
      <c r="I13" s="6"/>
      <c r="J13" s="7"/>
      <c r="K13" s="7"/>
      <c r="L13" s="7"/>
    </row>
    <row r="14" spans="1:23">
      <c r="A14" t="s">
        <v>44</v>
      </c>
      <c r="B14" s="2">
        <v>3348388</v>
      </c>
      <c r="C14" s="2">
        <v>3265720.18</v>
      </c>
      <c r="D14" s="2">
        <f>C14-B14</f>
        <v>-82667.819999999832</v>
      </c>
      <c r="E14" s="3">
        <f>(D14+B14)/B14</f>
        <v>0.97531115868292451</v>
      </c>
      <c r="G14" s="1">
        <f>C14-F14</f>
        <v>3265720.18</v>
      </c>
      <c r="I14" s="1">
        <f>(H14+F14)-C14</f>
        <v>-3265720.18</v>
      </c>
      <c r="J14" s="4">
        <f>(I14+B14)/B14</f>
        <v>2.4688841317075511E-2</v>
      </c>
      <c r="K14" s="1">
        <f>F14+H14-B14</f>
        <v>-3348388</v>
      </c>
      <c r="L14" s="4">
        <f>(K14+B14)/B14</f>
        <v>0</v>
      </c>
      <c r="O14" s="13"/>
      <c r="P14" s="13"/>
      <c r="Q14" s="13"/>
      <c r="R14" s="13"/>
      <c r="S14" s="13"/>
      <c r="T14" s="13"/>
      <c r="U14" s="13"/>
      <c r="V14" s="13"/>
      <c r="W14" s="1"/>
    </row>
    <row r="15" spans="1:23">
      <c r="A15" t="s">
        <v>47</v>
      </c>
      <c r="B15" s="2">
        <v>1729033</v>
      </c>
      <c r="C15" s="2">
        <v>1686344.9</v>
      </c>
      <c r="D15" s="2">
        <f>C15-B15</f>
        <v>-42688.100000000093</v>
      </c>
      <c r="E15" s="3">
        <f>(D15+B15)/B15</f>
        <v>0.97531099753445993</v>
      </c>
      <c r="G15" s="1">
        <f>C15-F15</f>
        <v>1686344.9</v>
      </c>
      <c r="I15" s="1">
        <f>(H15+F15)-C15</f>
        <v>-1686344.9</v>
      </c>
      <c r="J15" s="4">
        <f>(I15+B15)/B15</f>
        <v>2.4689002465540042E-2</v>
      </c>
      <c r="K15" s="1">
        <f>F15+H15-B15</f>
        <v>-1729033</v>
      </c>
      <c r="L15" s="4">
        <f>(K15+B15)/B15</f>
        <v>0</v>
      </c>
      <c r="O15" s="13"/>
      <c r="P15" s="13"/>
      <c r="Q15" s="13"/>
      <c r="R15" s="13"/>
      <c r="S15" s="13"/>
      <c r="T15" s="13"/>
      <c r="U15" s="13"/>
      <c r="V15" s="13"/>
      <c r="W15" s="1"/>
    </row>
    <row r="16" spans="1:23">
      <c r="O16" s="13"/>
      <c r="P16" s="13"/>
      <c r="Q16" s="13"/>
      <c r="R16" s="13"/>
      <c r="S16" s="13"/>
      <c r="T16" s="13"/>
      <c r="U16" s="13"/>
      <c r="V16" s="13"/>
      <c r="W16" s="1"/>
    </row>
    <row r="17" spans="1:23" s="5" customFormat="1">
      <c r="A17" s="5" t="s">
        <v>12</v>
      </c>
      <c r="B17" s="8">
        <f>SUM(B14:B15)</f>
        <v>5077421</v>
      </c>
      <c r="C17" s="8">
        <f>SUM(C14:C15)</f>
        <v>4952065.08</v>
      </c>
      <c r="D17" s="8">
        <f>SUM(D14:D15)</f>
        <v>-125355.91999999993</v>
      </c>
      <c r="E17" s="10">
        <f>(D17+B17)/B17</f>
        <v>0.97531110380644037</v>
      </c>
      <c r="F17" s="73">
        <f>SUM(F14:F15)</f>
        <v>0</v>
      </c>
      <c r="G17" s="9">
        <f>SUM(G14:G15)</f>
        <v>4952065.08</v>
      </c>
      <c r="H17" s="9">
        <f>SUM(H14:H15)</f>
        <v>0</v>
      </c>
      <c r="I17" s="9">
        <f>SUM(I14:I15)</f>
        <v>-4952065.08</v>
      </c>
      <c r="J17" s="15">
        <f>(I17+B17)/B17</f>
        <v>2.468889619355967E-2</v>
      </c>
      <c r="K17" s="9">
        <f>SUM(K14:K15)</f>
        <v>-5077421</v>
      </c>
      <c r="L17" s="15">
        <f>(K17+B17)/B17</f>
        <v>0</v>
      </c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</row>
    <row r="18" spans="1:23" s="5" customFormat="1" ht="11.25" customHeight="1">
      <c r="B18" s="8"/>
      <c r="C18" s="8"/>
      <c r="D18" s="8"/>
      <c r="E18" s="98"/>
      <c r="F18" s="73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</row>
    <row r="19" spans="1:23" s="5" customFormat="1" ht="15" customHeight="1">
      <c r="A19" s="5" t="s">
        <v>140</v>
      </c>
      <c r="B19" s="8">
        <f>C17</f>
        <v>4952065.08</v>
      </c>
      <c r="C19" s="8"/>
      <c r="D19" s="8"/>
      <c r="E19" s="98"/>
      <c r="F19" s="73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</row>
    <row r="20" spans="1:23" ht="12.75" customHeight="1">
      <c r="A20" s="5" t="s">
        <v>139</v>
      </c>
      <c r="B20" s="8">
        <f>B17</f>
        <v>5077421</v>
      </c>
    </row>
    <row r="21" spans="1:23">
      <c r="A21" s="5" t="s">
        <v>13</v>
      </c>
      <c r="B21" s="8">
        <f>SUM(F17,H17)</f>
        <v>0</v>
      </c>
    </row>
    <row r="24" spans="1:23" s="11" customFormat="1" ht="27" customHeight="1">
      <c r="A24" s="59" t="s">
        <v>243</v>
      </c>
      <c r="B24" s="95"/>
      <c r="C24" s="95"/>
      <c r="D24" s="95"/>
      <c r="E24" s="19"/>
      <c r="F24" s="77"/>
      <c r="G24" s="16"/>
      <c r="H24" s="16"/>
      <c r="I24" s="16"/>
      <c r="J24" s="16"/>
      <c r="K24" s="16"/>
      <c r="L24" s="16"/>
      <c r="N24" s="16"/>
    </row>
    <row r="25" spans="1:23" s="6" customFormat="1">
      <c r="B25" s="55"/>
      <c r="C25" s="14"/>
      <c r="D25" s="93"/>
      <c r="E25" s="97" t="s">
        <v>222</v>
      </c>
      <c r="F25" s="70" t="s">
        <v>215</v>
      </c>
      <c r="G25" s="6" t="s">
        <v>2</v>
      </c>
      <c r="H25" s="17" t="s">
        <v>215</v>
      </c>
      <c r="I25" s="6" t="s">
        <v>215</v>
      </c>
      <c r="J25" s="6" t="s">
        <v>215</v>
      </c>
      <c r="K25" s="6" t="s">
        <v>219</v>
      </c>
      <c r="L25" s="6" t="s">
        <v>219</v>
      </c>
      <c r="M25" s="17"/>
      <c r="N25" s="17"/>
      <c r="O25" s="17"/>
      <c r="R25" s="17"/>
      <c r="S25" s="17"/>
      <c r="T25" s="17"/>
      <c r="U25" s="17"/>
      <c r="V25" s="17"/>
      <c r="W25" s="17"/>
    </row>
    <row r="26" spans="1:23" s="7" customFormat="1" ht="15">
      <c r="B26" s="55" t="s">
        <v>53</v>
      </c>
      <c r="C26" s="55" t="s">
        <v>5</v>
      </c>
      <c r="D26" s="55" t="s">
        <v>222</v>
      </c>
      <c r="E26" s="97" t="s">
        <v>223</v>
      </c>
      <c r="F26" s="70" t="s">
        <v>225</v>
      </c>
      <c r="G26" s="6" t="s">
        <v>227</v>
      </c>
      <c r="H26" s="17" t="s">
        <v>226</v>
      </c>
      <c r="I26" s="6" t="s">
        <v>216</v>
      </c>
      <c r="J26" s="6" t="s">
        <v>217</v>
      </c>
      <c r="K26" s="6" t="s">
        <v>220</v>
      </c>
      <c r="L26" s="6" t="s">
        <v>221</v>
      </c>
      <c r="M26" s="18"/>
      <c r="N26" s="24"/>
      <c r="O26" s="24"/>
      <c r="S26" s="18"/>
      <c r="T26" s="18"/>
      <c r="U26" s="18"/>
      <c r="V26" s="18"/>
      <c r="W26" s="18"/>
    </row>
    <row r="27" spans="1:23" s="7" customFormat="1" ht="15">
      <c r="B27" s="56" t="s">
        <v>6</v>
      </c>
      <c r="C27" s="56" t="s">
        <v>4</v>
      </c>
      <c r="D27" s="56" t="s">
        <v>6</v>
      </c>
      <c r="E27" s="97" t="s">
        <v>218</v>
      </c>
      <c r="F27" s="71" t="s">
        <v>224</v>
      </c>
      <c r="G27" s="7" t="s">
        <v>224</v>
      </c>
      <c r="H27" s="18" t="s">
        <v>224</v>
      </c>
      <c r="I27" s="6" t="s">
        <v>3</v>
      </c>
      <c r="J27" s="7" t="s">
        <v>218</v>
      </c>
      <c r="K27" s="7" t="s">
        <v>3</v>
      </c>
      <c r="L27" s="7" t="s">
        <v>218</v>
      </c>
      <c r="M27" s="18"/>
      <c r="N27" s="24"/>
      <c r="O27" s="24"/>
      <c r="S27" s="18"/>
      <c r="T27" s="18"/>
      <c r="U27" s="18"/>
      <c r="V27" s="18"/>
      <c r="W27" s="18"/>
    </row>
    <row r="28" spans="1:23">
      <c r="F28" s="78"/>
      <c r="G28" s="46"/>
      <c r="H28" s="51"/>
      <c r="I28" s="41"/>
      <c r="J28" s="50"/>
    </row>
    <row r="29" spans="1:23">
      <c r="A29" t="s">
        <v>44</v>
      </c>
      <c r="B29" s="2">
        <v>3391238</v>
      </c>
      <c r="C29" s="2">
        <v>3136223.97</v>
      </c>
      <c r="D29" s="2">
        <f>C29-B29</f>
        <v>-255014.0299999998</v>
      </c>
      <c r="E29" s="3">
        <f>(D29+B29)/B29</f>
        <v>0.92480208407667064</v>
      </c>
      <c r="G29" s="1">
        <f>C29-F29</f>
        <v>3136223.97</v>
      </c>
      <c r="I29" s="1">
        <f>(H29+F29)-C29</f>
        <v>-3136223.97</v>
      </c>
      <c r="J29" s="4">
        <f>(I29+B29)/B29</f>
        <v>7.5197915923329417E-2</v>
      </c>
      <c r="K29" s="1">
        <f>F29+H29-B29</f>
        <v>-3391238</v>
      </c>
      <c r="L29" s="4">
        <f>(K29+B29)/B29</f>
        <v>0</v>
      </c>
      <c r="O29" s="13"/>
      <c r="P29" s="13"/>
      <c r="Q29" s="13"/>
      <c r="R29" s="13"/>
      <c r="S29" s="13"/>
      <c r="T29" s="13"/>
      <c r="U29" s="13"/>
      <c r="V29" s="13"/>
      <c r="W29" s="1"/>
    </row>
    <row r="30" spans="1:23">
      <c r="A30" t="s">
        <v>47</v>
      </c>
      <c r="B30" s="2">
        <v>2566570</v>
      </c>
      <c r="C30" s="2">
        <v>2373569.02</v>
      </c>
      <c r="D30" s="2">
        <f>C30-B30</f>
        <v>-193000.97999999998</v>
      </c>
      <c r="E30" s="3">
        <f>(D30+B30)/B30</f>
        <v>0.92480198085382437</v>
      </c>
      <c r="G30" s="1">
        <f>C30-F30</f>
        <v>2373569.02</v>
      </c>
      <c r="I30" s="1">
        <f>(H30+F30)-C30</f>
        <v>-2373569.02</v>
      </c>
      <c r="J30" s="4">
        <f>(I30+B30)/B30</f>
        <v>7.5198019146175632E-2</v>
      </c>
      <c r="K30" s="1">
        <f>F30+H30-B30</f>
        <v>-2566570</v>
      </c>
      <c r="L30" s="4">
        <f>(K30+B30)/B30</f>
        <v>0</v>
      </c>
      <c r="O30" s="13"/>
      <c r="P30" s="13"/>
      <c r="Q30" s="13"/>
      <c r="R30" s="13"/>
      <c r="S30" s="13"/>
      <c r="T30" s="13"/>
      <c r="U30" s="13"/>
      <c r="V30" s="13"/>
      <c r="W30" s="1"/>
    </row>
    <row r="32" spans="1:23" s="5" customFormat="1">
      <c r="A32" s="5" t="s">
        <v>12</v>
      </c>
      <c r="B32" s="8">
        <f t="shared" ref="B32:K32" si="0">SUM(B29:B30)</f>
        <v>5957808</v>
      </c>
      <c r="C32" s="8">
        <f t="shared" si="0"/>
        <v>5509792.9900000002</v>
      </c>
      <c r="D32" s="8">
        <f t="shared" si="0"/>
        <v>-448015.00999999978</v>
      </c>
      <c r="E32" s="10">
        <f>(D32+B32)/B32</f>
        <v>0.9248020396091986</v>
      </c>
      <c r="F32" s="73">
        <f t="shared" si="0"/>
        <v>0</v>
      </c>
      <c r="G32" s="9">
        <f t="shared" si="0"/>
        <v>5509792.9900000002</v>
      </c>
      <c r="H32" s="9">
        <f>SUM(H29:H30)</f>
        <v>0</v>
      </c>
      <c r="I32" s="9">
        <f>SUM(I29:I30)</f>
        <v>-5509792.9900000002</v>
      </c>
      <c r="J32" s="15">
        <f>(I32+B32)/B32</f>
        <v>7.5197960390801413E-2</v>
      </c>
      <c r="K32" s="9">
        <f t="shared" si="0"/>
        <v>-5957808</v>
      </c>
      <c r="L32" s="15">
        <f>(K32+B32)/B32</f>
        <v>0</v>
      </c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</row>
    <row r="34" spans="1:23">
      <c r="A34" s="5" t="s">
        <v>140</v>
      </c>
      <c r="B34" s="8">
        <f>C32</f>
        <v>5509792.9900000002</v>
      </c>
    </row>
    <row r="35" spans="1:23">
      <c r="A35" s="5" t="s">
        <v>139</v>
      </c>
      <c r="B35" s="8">
        <f>B32</f>
        <v>5957808</v>
      </c>
    </row>
    <row r="36" spans="1:23">
      <c r="A36" s="5" t="s">
        <v>13</v>
      </c>
      <c r="B36" s="8">
        <f>SUM(F32,H32)</f>
        <v>0</v>
      </c>
    </row>
    <row r="37" spans="1:23">
      <c r="A37" s="5"/>
      <c r="B37" s="8"/>
    </row>
    <row r="38" spans="1:23">
      <c r="A38" s="5"/>
      <c r="B38" s="8"/>
    </row>
    <row r="39" spans="1:23" ht="23.25">
      <c r="A39" s="59" t="s">
        <v>244</v>
      </c>
      <c r="B39" s="95"/>
      <c r="C39" s="95"/>
      <c r="D39" s="95"/>
      <c r="E39" s="19"/>
      <c r="F39" s="77"/>
      <c r="G39" s="16"/>
      <c r="H39" s="16"/>
      <c r="I39" s="16"/>
      <c r="J39" s="16"/>
      <c r="K39" s="16"/>
      <c r="L39" s="16"/>
      <c r="M39" s="11"/>
      <c r="N39" s="16"/>
      <c r="O39" s="11"/>
      <c r="P39" s="11"/>
      <c r="Q39" s="11"/>
      <c r="R39" s="11"/>
      <c r="S39" s="11"/>
      <c r="T39" s="11"/>
      <c r="U39" s="11"/>
      <c r="V39" s="11"/>
      <c r="W39" s="11"/>
    </row>
    <row r="40" spans="1:23">
      <c r="A40" s="6"/>
      <c r="B40" s="55"/>
      <c r="C40" s="14"/>
      <c r="D40" s="93"/>
      <c r="E40" s="97" t="s">
        <v>222</v>
      </c>
      <c r="F40" s="70" t="s">
        <v>215</v>
      </c>
      <c r="G40" s="6" t="s">
        <v>2</v>
      </c>
      <c r="H40" s="17" t="s">
        <v>215</v>
      </c>
      <c r="I40" s="6" t="s">
        <v>215</v>
      </c>
      <c r="J40" s="6" t="s">
        <v>215</v>
      </c>
      <c r="K40" s="6" t="s">
        <v>219</v>
      </c>
      <c r="L40" s="6" t="s">
        <v>219</v>
      </c>
      <c r="M40" s="17"/>
      <c r="N40" s="17"/>
      <c r="O40" s="17"/>
      <c r="P40" s="6"/>
      <c r="Q40" s="6"/>
      <c r="R40" s="17"/>
      <c r="S40" s="17"/>
      <c r="T40" s="17"/>
      <c r="U40" s="17"/>
      <c r="V40" s="17"/>
      <c r="W40" s="17"/>
    </row>
    <row r="41" spans="1:23" ht="15">
      <c r="A41" s="7"/>
      <c r="B41" s="55" t="s">
        <v>53</v>
      </c>
      <c r="C41" s="55" t="s">
        <v>5</v>
      </c>
      <c r="D41" s="55" t="s">
        <v>222</v>
      </c>
      <c r="E41" s="97" t="s">
        <v>223</v>
      </c>
      <c r="F41" s="70" t="s">
        <v>225</v>
      </c>
      <c r="G41" s="6" t="s">
        <v>227</v>
      </c>
      <c r="H41" s="17" t="s">
        <v>226</v>
      </c>
      <c r="I41" s="6" t="s">
        <v>216</v>
      </c>
      <c r="J41" s="6" t="s">
        <v>217</v>
      </c>
      <c r="K41" s="6" t="s">
        <v>220</v>
      </c>
      <c r="L41" s="6" t="s">
        <v>221</v>
      </c>
      <c r="M41" s="18"/>
      <c r="N41" s="24"/>
      <c r="O41" s="24"/>
      <c r="P41" s="7"/>
      <c r="Q41" s="7"/>
      <c r="R41" s="7"/>
      <c r="S41" s="18"/>
      <c r="T41" s="18"/>
      <c r="U41" s="18"/>
      <c r="V41" s="18"/>
      <c r="W41" s="18"/>
    </row>
    <row r="42" spans="1:23">
      <c r="B42" s="56" t="s">
        <v>6</v>
      </c>
      <c r="C42" s="56" t="s">
        <v>4</v>
      </c>
      <c r="D42" s="56" t="s">
        <v>6</v>
      </c>
      <c r="E42" s="97" t="s">
        <v>218</v>
      </c>
      <c r="F42" s="71" t="s">
        <v>224</v>
      </c>
      <c r="G42" s="7" t="s">
        <v>224</v>
      </c>
      <c r="H42" s="18" t="s">
        <v>224</v>
      </c>
      <c r="I42" s="6" t="s">
        <v>3</v>
      </c>
      <c r="J42" s="7" t="s">
        <v>218</v>
      </c>
      <c r="K42" s="7" t="s">
        <v>3</v>
      </c>
      <c r="L42" s="7" t="s">
        <v>218</v>
      </c>
    </row>
    <row r="43" spans="1:23">
      <c r="B43" s="56"/>
      <c r="C43" s="56"/>
      <c r="D43" s="56"/>
      <c r="E43" s="97"/>
      <c r="F43" s="78"/>
      <c r="G43" s="7"/>
      <c r="H43" s="51"/>
      <c r="I43" s="6"/>
      <c r="J43" s="7"/>
      <c r="K43" s="7"/>
      <c r="L43" s="7"/>
    </row>
    <row r="44" spans="1:23">
      <c r="A44" t="s">
        <v>44</v>
      </c>
      <c r="B44" s="2">
        <v>180203</v>
      </c>
      <c r="C44" s="2">
        <v>175495.88</v>
      </c>
      <c r="D44" s="2">
        <f>C44-B44</f>
        <v>-4707.1199999999953</v>
      </c>
      <c r="E44" s="3">
        <f>(D44+B44)/B44</f>
        <v>0.97387879225096141</v>
      </c>
      <c r="G44" s="1">
        <f>C44-F44</f>
        <v>175495.88</v>
      </c>
      <c r="I44" s="1">
        <f>(H44+F44)-C44</f>
        <v>-175495.88</v>
      </c>
      <c r="J44" s="4">
        <f>(I44+B44)/B44</f>
        <v>2.6121207749038557E-2</v>
      </c>
      <c r="K44" s="1">
        <f>F44+H44-B44</f>
        <v>-180203</v>
      </c>
      <c r="L44" s="4">
        <f>(K44+B44)/B44</f>
        <v>0</v>
      </c>
      <c r="O44" s="13"/>
      <c r="P44" s="13"/>
      <c r="Q44" s="13"/>
      <c r="R44" s="13"/>
      <c r="S44" s="13"/>
      <c r="T44" s="13"/>
      <c r="U44" s="13"/>
      <c r="V44" s="13"/>
      <c r="W44" s="1"/>
    </row>
    <row r="45" spans="1:23">
      <c r="A45" t="s">
        <v>45</v>
      </c>
      <c r="B45" s="2">
        <v>274668</v>
      </c>
      <c r="C45" s="2">
        <v>267493.7</v>
      </c>
      <c r="D45" s="2">
        <f>C45-B45</f>
        <v>-7174.2999999999884</v>
      </c>
      <c r="E45" s="3">
        <f>(D45+B45)/B45</f>
        <v>0.97388010252377422</v>
      </c>
      <c r="G45" s="1">
        <f>C45-F45</f>
        <v>267493.7</v>
      </c>
      <c r="I45" s="1">
        <f>(H45+F45)-C45</f>
        <v>-267493.7</v>
      </c>
      <c r="J45" s="4">
        <f>(I45+B45)/B45</f>
        <v>2.6119897476225801E-2</v>
      </c>
      <c r="K45" s="1">
        <f>F45+H45-B45</f>
        <v>-274668</v>
      </c>
      <c r="L45" s="4">
        <f>(K45+B45)/B45</f>
        <v>0</v>
      </c>
      <c r="O45" s="13"/>
      <c r="P45" s="13"/>
      <c r="Q45" s="13"/>
      <c r="R45" s="13"/>
      <c r="S45" s="13"/>
      <c r="T45" s="13"/>
      <c r="U45" s="13"/>
      <c r="V45" s="13"/>
      <c r="W45" s="1"/>
    </row>
    <row r="47" spans="1:23" s="5" customFormat="1">
      <c r="A47" s="5" t="s">
        <v>12</v>
      </c>
      <c r="B47" s="8">
        <f>SUM(B44:B45)</f>
        <v>454871</v>
      </c>
      <c r="C47" s="8">
        <f>SUM(C44:C45)</f>
        <v>442989.58</v>
      </c>
      <c r="D47" s="8">
        <f>SUM(D44:D45)</f>
        <v>-11881.419999999984</v>
      </c>
      <c r="E47" s="10">
        <f>(D47+B47)/B47</f>
        <v>0.9738795834423386</v>
      </c>
      <c r="F47" s="73">
        <f t="shared" ref="F47:K47" si="1">SUM(F44:F45)</f>
        <v>0</v>
      </c>
      <c r="G47" s="9">
        <f t="shared" si="1"/>
        <v>442989.58</v>
      </c>
      <c r="H47" s="9">
        <f t="shared" si="1"/>
        <v>0</v>
      </c>
      <c r="I47" s="9">
        <f t="shared" si="1"/>
        <v>-442989.58</v>
      </c>
      <c r="J47" s="15">
        <f>(I47+B47)/B47</f>
        <v>2.6120416557661365E-2</v>
      </c>
      <c r="K47" s="9">
        <f t="shared" si="1"/>
        <v>-454871</v>
      </c>
      <c r="L47" s="15">
        <f>(K47+B47)/B47</f>
        <v>0</v>
      </c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</row>
    <row r="48" spans="1:23">
      <c r="A48" s="5"/>
      <c r="B48" s="8"/>
      <c r="C48" s="8"/>
      <c r="D48" s="8"/>
      <c r="E48" s="98"/>
      <c r="F48" s="73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</row>
    <row r="49" spans="1:23">
      <c r="A49" s="5" t="s">
        <v>140</v>
      </c>
      <c r="B49" s="8">
        <f>C47</f>
        <v>442989.58</v>
      </c>
    </row>
    <row r="50" spans="1:23">
      <c r="A50" s="5" t="s">
        <v>139</v>
      </c>
      <c r="B50" s="8">
        <f>B47</f>
        <v>454871</v>
      </c>
    </row>
    <row r="51" spans="1:23">
      <c r="A51" s="5" t="s">
        <v>13</v>
      </c>
      <c r="B51" s="8">
        <f>SUM(F47,H47)</f>
        <v>0</v>
      </c>
    </row>
    <row r="52" spans="1:23">
      <c r="A52" s="5"/>
      <c r="B52" s="8"/>
    </row>
    <row r="53" spans="1:23">
      <c r="A53" s="5"/>
      <c r="B53" s="8"/>
    </row>
    <row r="54" spans="1:23" s="11" customFormat="1" ht="24.75" customHeight="1">
      <c r="A54" s="59" t="s">
        <v>48</v>
      </c>
      <c r="B54" s="95"/>
      <c r="C54" s="95"/>
      <c r="D54" s="95"/>
      <c r="E54" s="19"/>
      <c r="F54" s="77"/>
      <c r="G54" s="16"/>
      <c r="H54" s="16"/>
      <c r="I54" s="16"/>
      <c r="J54" s="16"/>
      <c r="K54" s="16"/>
      <c r="L54" s="16"/>
      <c r="N54" s="16"/>
    </row>
    <row r="55" spans="1:23" s="6" customFormat="1">
      <c r="B55" s="55"/>
      <c r="C55" s="14"/>
      <c r="D55" s="93"/>
      <c r="E55" s="97" t="s">
        <v>222</v>
      </c>
      <c r="F55" s="70" t="s">
        <v>215</v>
      </c>
      <c r="G55" s="6" t="s">
        <v>2</v>
      </c>
      <c r="H55" s="17" t="s">
        <v>215</v>
      </c>
      <c r="I55" s="6" t="s">
        <v>215</v>
      </c>
      <c r="J55" s="6" t="s">
        <v>215</v>
      </c>
      <c r="K55" s="6" t="s">
        <v>219</v>
      </c>
      <c r="L55" s="6" t="s">
        <v>219</v>
      </c>
      <c r="M55" s="17"/>
      <c r="N55" s="17"/>
      <c r="O55" s="17"/>
      <c r="R55" s="17"/>
      <c r="S55" s="17"/>
      <c r="T55" s="17"/>
      <c r="U55" s="17"/>
      <c r="V55" s="17"/>
      <c r="W55" s="17"/>
    </row>
    <row r="56" spans="1:23" s="7" customFormat="1" ht="15">
      <c r="B56" s="55" t="s">
        <v>53</v>
      </c>
      <c r="C56" s="55" t="s">
        <v>5</v>
      </c>
      <c r="D56" s="55" t="s">
        <v>222</v>
      </c>
      <c r="E56" s="97" t="s">
        <v>223</v>
      </c>
      <c r="F56" s="70" t="s">
        <v>225</v>
      </c>
      <c r="G56" s="6" t="s">
        <v>227</v>
      </c>
      <c r="H56" s="17" t="s">
        <v>226</v>
      </c>
      <c r="I56" s="6" t="s">
        <v>216</v>
      </c>
      <c r="J56" s="6" t="s">
        <v>217</v>
      </c>
      <c r="K56" s="6" t="s">
        <v>220</v>
      </c>
      <c r="L56" s="6" t="s">
        <v>221</v>
      </c>
      <c r="M56" s="18"/>
      <c r="N56" s="24"/>
      <c r="O56" s="24"/>
      <c r="S56" s="18"/>
      <c r="T56" s="18"/>
      <c r="U56" s="18"/>
      <c r="V56" s="18"/>
      <c r="W56" s="18"/>
    </row>
    <row r="57" spans="1:23">
      <c r="B57" s="56" t="s">
        <v>6</v>
      </c>
      <c r="C57" s="56" t="s">
        <v>4</v>
      </c>
      <c r="D57" s="56" t="s">
        <v>6</v>
      </c>
      <c r="E57" s="97" t="s">
        <v>218</v>
      </c>
      <c r="F57" s="71" t="s">
        <v>224</v>
      </c>
      <c r="G57" s="7" t="s">
        <v>224</v>
      </c>
      <c r="H57" s="18" t="s">
        <v>224</v>
      </c>
      <c r="I57" s="6" t="s">
        <v>3</v>
      </c>
      <c r="J57" s="7" t="s">
        <v>218</v>
      </c>
      <c r="K57" s="7" t="s">
        <v>3</v>
      </c>
      <c r="L57" s="7" t="s">
        <v>218</v>
      </c>
    </row>
    <row r="58" spans="1:23">
      <c r="B58" s="56"/>
      <c r="C58" s="56"/>
      <c r="D58" s="56"/>
      <c r="E58" s="97"/>
      <c r="F58" s="78"/>
      <c r="G58" s="7"/>
      <c r="H58" s="51"/>
      <c r="I58" s="6"/>
      <c r="J58" s="7"/>
      <c r="K58" s="7"/>
      <c r="L58" s="7"/>
    </row>
    <row r="59" spans="1:23">
      <c r="A59" t="s">
        <v>44</v>
      </c>
      <c r="B59" s="2">
        <v>88272</v>
      </c>
      <c r="C59" s="2">
        <v>82048.86</v>
      </c>
      <c r="D59" s="2">
        <f>C59-B59</f>
        <v>-6223.1399999999994</v>
      </c>
      <c r="E59" s="3">
        <f>(D59+B59)/B59</f>
        <v>0.9295004078303426</v>
      </c>
      <c r="G59" s="1">
        <f>C59-F59</f>
        <v>82048.86</v>
      </c>
      <c r="I59" s="1">
        <f>(H59+F59)-C59</f>
        <v>-82048.86</v>
      </c>
      <c r="J59" s="4">
        <f>(I59+B59)/B59</f>
        <v>7.0499592169657413E-2</v>
      </c>
      <c r="K59" s="1">
        <f>F59+H59-B59</f>
        <v>-88272</v>
      </c>
      <c r="L59" s="4">
        <f>(K59+B59)/B59</f>
        <v>0</v>
      </c>
      <c r="O59" s="13"/>
      <c r="P59" s="1"/>
      <c r="Q59" s="13"/>
      <c r="R59" s="1"/>
      <c r="S59" s="1"/>
      <c r="T59" s="13"/>
      <c r="V59" s="13"/>
      <c r="W59" s="1"/>
    </row>
    <row r="60" spans="1:23">
      <c r="A60" t="s">
        <v>45</v>
      </c>
      <c r="B60" s="2">
        <v>135837</v>
      </c>
      <c r="C60" s="2">
        <v>126260.65</v>
      </c>
      <c r="D60" s="2">
        <f>C60-B60</f>
        <v>-9576.3500000000058</v>
      </c>
      <c r="E60" s="3">
        <f>(D60+B60)/B60</f>
        <v>0.9295011668396681</v>
      </c>
      <c r="G60" s="1">
        <f>C60-F60</f>
        <v>126260.65</v>
      </c>
      <c r="I60" s="1">
        <f>(H60+F60)-C60</f>
        <v>-126260.65</v>
      </c>
      <c r="J60" s="4">
        <f>(I60+B60)/B60</f>
        <v>7.0498833160331911E-2</v>
      </c>
      <c r="K60" s="1">
        <f>F60+H60-B60</f>
        <v>-135837</v>
      </c>
      <c r="L60" s="4">
        <f>(K60+B60)/B60</f>
        <v>0</v>
      </c>
      <c r="O60" s="13"/>
      <c r="P60" s="1"/>
      <c r="Q60" s="13"/>
      <c r="R60" s="1"/>
      <c r="S60" s="1"/>
      <c r="T60" s="13"/>
      <c r="V60" s="13"/>
      <c r="W60" s="1"/>
    </row>
    <row r="61" spans="1:23">
      <c r="O61" s="13"/>
      <c r="P61" s="1"/>
      <c r="Q61" s="13"/>
      <c r="R61" s="1"/>
      <c r="S61" s="1"/>
      <c r="T61" s="13"/>
      <c r="V61" s="13"/>
      <c r="W61" s="1"/>
    </row>
    <row r="62" spans="1:23" s="5" customFormat="1">
      <c r="A62" s="5" t="s">
        <v>12</v>
      </c>
      <c r="B62" s="8">
        <f>SUM(B59:B60)</f>
        <v>224109</v>
      </c>
      <c r="C62" s="8">
        <f>SUM(C59:C60)</f>
        <v>208309.51</v>
      </c>
      <c r="D62" s="8">
        <f>SUM(D59:D60)</f>
        <v>-15799.490000000005</v>
      </c>
      <c r="E62" s="10">
        <f>(D62+B62)/B62</f>
        <v>0.9295008678812543</v>
      </c>
      <c r="F62" s="73">
        <f t="shared" ref="F62:K62" si="2">SUM(F59:F60)</f>
        <v>0</v>
      </c>
      <c r="G62" s="9">
        <f t="shared" si="2"/>
        <v>208309.51</v>
      </c>
      <c r="H62" s="9">
        <f t="shared" si="2"/>
        <v>0</v>
      </c>
      <c r="I62" s="9">
        <f t="shared" si="2"/>
        <v>-208309.51</v>
      </c>
      <c r="J62" s="15">
        <f>(I62+B62)/B62</f>
        <v>7.0499132118745741E-2</v>
      </c>
      <c r="K62" s="9">
        <f t="shared" si="2"/>
        <v>-224109</v>
      </c>
      <c r="L62" s="15">
        <f>(K62+B62)/B62</f>
        <v>0</v>
      </c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</row>
    <row r="63" spans="1:23">
      <c r="H63" s="38"/>
      <c r="I63" s="38"/>
      <c r="J63" s="38"/>
      <c r="K63" s="38"/>
      <c r="L63" s="38"/>
    </row>
    <row r="64" spans="1:23">
      <c r="A64" s="5" t="s">
        <v>140</v>
      </c>
      <c r="B64" s="8">
        <f>C62</f>
        <v>208309.51</v>
      </c>
      <c r="H64" s="38"/>
      <c r="I64" s="38"/>
      <c r="J64" s="38"/>
      <c r="K64" s="38"/>
      <c r="L64" s="38"/>
    </row>
    <row r="65" spans="1:23">
      <c r="A65" s="5" t="s">
        <v>139</v>
      </c>
      <c r="B65" s="8">
        <f>B62</f>
        <v>224109</v>
      </c>
      <c r="H65" s="38"/>
      <c r="I65" s="38"/>
      <c r="J65" s="38"/>
      <c r="K65" s="38"/>
      <c r="L65" s="38"/>
    </row>
    <row r="66" spans="1:23">
      <c r="A66" s="5" t="s">
        <v>13</v>
      </c>
      <c r="B66" s="8">
        <f>SUM(F62,H62)</f>
        <v>0</v>
      </c>
      <c r="H66" s="38"/>
      <c r="I66" s="38"/>
      <c r="J66" s="38"/>
      <c r="K66" s="38"/>
      <c r="L66" s="38"/>
    </row>
    <row r="67" spans="1:23">
      <c r="A67" s="5"/>
      <c r="B67" s="8"/>
      <c r="H67" s="38"/>
      <c r="I67" s="38"/>
      <c r="J67" s="38"/>
      <c r="K67" s="38"/>
      <c r="L67" s="38"/>
    </row>
    <row r="68" spans="1:23">
      <c r="A68" s="5"/>
      <c r="B68" s="8"/>
      <c r="H68" s="38"/>
      <c r="I68" s="38"/>
      <c r="J68" s="38"/>
      <c r="K68" s="38"/>
      <c r="L68" s="38"/>
    </row>
    <row r="69" spans="1:23" s="11" customFormat="1" ht="24.75" customHeight="1">
      <c r="A69" s="59" t="s">
        <v>49</v>
      </c>
      <c r="B69" s="95"/>
      <c r="C69" s="95"/>
      <c r="D69" s="95"/>
      <c r="E69" s="19"/>
      <c r="F69" s="77"/>
      <c r="G69" s="16"/>
      <c r="H69" s="16"/>
      <c r="I69" s="16"/>
      <c r="J69" s="16"/>
      <c r="K69" s="16"/>
      <c r="L69" s="16"/>
      <c r="N69" s="16"/>
    </row>
    <row r="70" spans="1:23" s="6" customFormat="1">
      <c r="B70" s="55"/>
      <c r="C70" s="14"/>
      <c r="D70" s="93"/>
      <c r="E70" s="97" t="s">
        <v>222</v>
      </c>
      <c r="F70" s="70" t="s">
        <v>215</v>
      </c>
      <c r="G70" s="6" t="s">
        <v>2</v>
      </c>
      <c r="H70" s="17" t="s">
        <v>215</v>
      </c>
      <c r="I70" s="6" t="s">
        <v>215</v>
      </c>
      <c r="J70" s="6" t="s">
        <v>215</v>
      </c>
      <c r="K70" s="6" t="s">
        <v>219</v>
      </c>
      <c r="L70" s="6" t="s">
        <v>219</v>
      </c>
      <c r="M70" s="17"/>
      <c r="N70" s="17"/>
      <c r="O70" s="17"/>
      <c r="R70" s="17"/>
      <c r="S70" s="17"/>
      <c r="T70" s="17"/>
      <c r="U70" s="17"/>
      <c r="V70" s="17"/>
      <c r="W70" s="17"/>
    </row>
    <row r="71" spans="1:23" s="7" customFormat="1" ht="15">
      <c r="B71" s="55" t="s">
        <v>53</v>
      </c>
      <c r="C71" s="55" t="s">
        <v>5</v>
      </c>
      <c r="D71" s="55" t="s">
        <v>222</v>
      </c>
      <c r="E71" s="97" t="s">
        <v>223</v>
      </c>
      <c r="F71" s="70" t="s">
        <v>225</v>
      </c>
      <c r="G71" s="6" t="s">
        <v>227</v>
      </c>
      <c r="H71" s="17" t="s">
        <v>226</v>
      </c>
      <c r="I71" s="6" t="s">
        <v>216</v>
      </c>
      <c r="J71" s="6" t="s">
        <v>217</v>
      </c>
      <c r="K71" s="6" t="s">
        <v>220</v>
      </c>
      <c r="L71" s="6" t="s">
        <v>221</v>
      </c>
      <c r="M71" s="18"/>
      <c r="N71" s="24"/>
      <c r="O71" s="24"/>
      <c r="S71" s="18"/>
      <c r="T71" s="18"/>
      <c r="U71" s="18"/>
      <c r="V71" s="18"/>
      <c r="W71" s="18"/>
    </row>
    <row r="72" spans="1:23">
      <c r="B72" s="56" t="s">
        <v>6</v>
      </c>
      <c r="C72" s="56" t="s">
        <v>4</v>
      </c>
      <c r="D72" s="56" t="s">
        <v>6</v>
      </c>
      <c r="E72" s="97" t="s">
        <v>218</v>
      </c>
      <c r="F72" s="71" t="s">
        <v>224</v>
      </c>
      <c r="G72" s="7" t="s">
        <v>224</v>
      </c>
      <c r="H72" s="18" t="s">
        <v>224</v>
      </c>
      <c r="I72" s="6" t="s">
        <v>3</v>
      </c>
      <c r="J72" s="7" t="s">
        <v>218</v>
      </c>
      <c r="K72" s="7" t="s">
        <v>3</v>
      </c>
      <c r="L72" s="7" t="s">
        <v>218</v>
      </c>
    </row>
    <row r="73" spans="1:23">
      <c r="B73" s="56"/>
      <c r="C73" s="56"/>
      <c r="D73" s="56"/>
      <c r="E73" s="97"/>
      <c r="F73" s="78"/>
      <c r="G73" s="7"/>
      <c r="H73" s="51"/>
      <c r="I73" s="6"/>
      <c r="J73" s="7"/>
      <c r="K73" s="7"/>
      <c r="L73" s="7"/>
    </row>
    <row r="74" spans="1:23">
      <c r="A74" t="s">
        <v>44</v>
      </c>
      <c r="B74" s="2">
        <v>565542</v>
      </c>
      <c r="C74" s="2">
        <v>453663.51</v>
      </c>
      <c r="D74" s="2">
        <f>C74-B74</f>
        <v>-111878.48999999999</v>
      </c>
      <c r="E74" s="3">
        <f>(D74+B74)/B74</f>
        <v>0.80217474564223346</v>
      </c>
      <c r="G74" s="1">
        <f>C74-F74</f>
        <v>453663.51</v>
      </c>
      <c r="I74" s="1">
        <f>(H74+F74)-C74</f>
        <v>-453663.51</v>
      </c>
      <c r="J74" s="4">
        <f>(I74+B74)/B74</f>
        <v>0.19782525435776652</v>
      </c>
      <c r="K74" s="1">
        <f>F74+H74-B74</f>
        <v>-565542</v>
      </c>
      <c r="L74" s="4">
        <f>(K74+B74)/B74</f>
        <v>0</v>
      </c>
      <c r="O74" s="13"/>
      <c r="P74" s="13"/>
      <c r="Q74" s="13"/>
      <c r="R74" s="13"/>
      <c r="S74" s="13"/>
      <c r="T74" s="13"/>
      <c r="U74" s="13"/>
      <c r="V74" s="13"/>
      <c r="W74" s="1"/>
    </row>
    <row r="75" spans="1:23">
      <c r="A75" t="s">
        <v>17</v>
      </c>
      <c r="B75" s="2">
        <v>54793</v>
      </c>
      <c r="C75" s="2">
        <v>43953.55</v>
      </c>
      <c r="D75" s="2">
        <f>C75-B75</f>
        <v>-10839.449999999997</v>
      </c>
      <c r="E75" s="3">
        <f>(D75+B75)/B75</f>
        <v>0.80217454784370268</v>
      </c>
      <c r="G75" s="1">
        <f>C75-F75</f>
        <v>43953.55</v>
      </c>
      <c r="I75" s="1">
        <f>(H75+F75)-C75</f>
        <v>-43953.55</v>
      </c>
      <c r="J75" s="4">
        <f>(I75+B75)/B75</f>
        <v>0.19782545215629729</v>
      </c>
      <c r="K75" s="1">
        <f>F75+H75-B75</f>
        <v>-54793</v>
      </c>
      <c r="L75" s="4">
        <f>(K75+B75)/B75</f>
        <v>0</v>
      </c>
      <c r="O75" s="13"/>
      <c r="P75" s="13"/>
      <c r="Q75" s="13"/>
      <c r="R75" s="13"/>
      <c r="S75" s="13"/>
      <c r="T75" s="13"/>
      <c r="U75" s="13"/>
      <c r="V75" s="13"/>
      <c r="W75" s="1"/>
    </row>
    <row r="76" spans="1:23">
      <c r="A76" t="s">
        <v>50</v>
      </c>
      <c r="B76" s="2">
        <v>317016</v>
      </c>
      <c r="C76" s="2">
        <v>254302.73</v>
      </c>
      <c r="D76" s="2">
        <f>C76-B76</f>
        <v>-62713.26999999999</v>
      </c>
      <c r="E76" s="3">
        <f>(D76+B76)/B76</f>
        <v>0.80217632548514906</v>
      </c>
      <c r="G76" s="1">
        <f>C76-F76</f>
        <v>254302.73</v>
      </c>
      <c r="I76" s="1">
        <f>(H76+F76)-C76</f>
        <v>-254302.73</v>
      </c>
      <c r="J76" s="4">
        <f>(I76+B76)/B76</f>
        <v>0.19782367451485094</v>
      </c>
      <c r="K76" s="1">
        <f>F76+H76-B76</f>
        <v>-317016</v>
      </c>
      <c r="L76" s="4">
        <f>(K76+B76)/B76</f>
        <v>0</v>
      </c>
      <c r="O76" s="13"/>
      <c r="P76" s="13"/>
      <c r="Q76" s="13"/>
      <c r="R76" s="13"/>
      <c r="S76" s="13"/>
      <c r="T76" s="13"/>
      <c r="U76" s="13"/>
      <c r="V76" s="13"/>
      <c r="W76" s="1"/>
    </row>
    <row r="78" spans="1:23" s="5" customFormat="1">
      <c r="A78" s="5" t="s">
        <v>12</v>
      </c>
      <c r="B78" s="8">
        <f t="shared" ref="B78:K78" si="3">SUM(B74:B76)</f>
        <v>937351</v>
      </c>
      <c r="C78" s="8">
        <f t="shared" si="3"/>
        <v>751919.79</v>
      </c>
      <c r="D78" s="8">
        <f t="shared" si="3"/>
        <v>-185431.20999999996</v>
      </c>
      <c r="E78" s="3">
        <f>(D78+B78)/B78</f>
        <v>0.80217526838932274</v>
      </c>
      <c r="F78" s="73">
        <f t="shared" si="3"/>
        <v>0</v>
      </c>
      <c r="G78" s="9">
        <f t="shared" si="3"/>
        <v>751919.79</v>
      </c>
      <c r="H78" s="9">
        <f>SUM(H74:H76)</f>
        <v>0</v>
      </c>
      <c r="I78" s="9">
        <f>SUM(I74:I76)</f>
        <v>-751919.79</v>
      </c>
      <c r="J78" s="4">
        <f>(I78+B78)/B78</f>
        <v>0.19782473161067729</v>
      </c>
      <c r="K78" s="9">
        <f t="shared" si="3"/>
        <v>-937351</v>
      </c>
      <c r="L78" s="4">
        <f>(K78+B78)/B78</f>
        <v>0</v>
      </c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</row>
    <row r="80" spans="1:23">
      <c r="A80" s="5" t="s">
        <v>140</v>
      </c>
      <c r="B80" s="8">
        <f>C78</f>
        <v>751919.79</v>
      </c>
    </row>
    <row r="81" spans="1:23">
      <c r="A81" s="5" t="s">
        <v>139</v>
      </c>
      <c r="B81" s="8">
        <f>B78</f>
        <v>937351</v>
      </c>
    </row>
    <row r="82" spans="1:23">
      <c r="A82" s="5" t="s">
        <v>13</v>
      </c>
      <c r="B82" s="8">
        <f>SUM(F78,H78)</f>
        <v>0</v>
      </c>
    </row>
    <row r="83" spans="1:23">
      <c r="Q83" s="13"/>
      <c r="W83" s="13">
        <f>N83+Q83</f>
        <v>0</v>
      </c>
    </row>
  </sheetData>
  <customSheetViews>
    <customSheetView guid="{4781F7F1-9988-4D24-AB2D-328FFC50039B}" topLeftCell="A67">
      <selection activeCell="H73" sqref="H73:H76"/>
      <pageMargins left="0.25" right="0.28000000000000003" top="0.52" bottom="0.55000000000000004" header="0.5" footer="0.5"/>
      <pageSetup scale="60" orientation="landscape" r:id="rId1"/>
      <headerFooter alignWithMargins="0"/>
    </customSheetView>
    <customSheetView guid="{92E07692-B499-4312-B9DA-83EC5551FEFF}" showPageBreaks="1" showRuler="0">
      <pane xSplit="1" ySplit="8" topLeftCell="F30" activePane="bottomRight" state="frozen"/>
      <selection pane="bottomRight" activeCell="F30" sqref="F30"/>
      <pageMargins left="0.25" right="0.28000000000000003" top="0.52" bottom="0.55000000000000004" header="0.5" footer="0.5"/>
      <pageSetup scale="60" orientation="landscape" r:id="rId2"/>
      <headerFooter alignWithMargins="0"/>
    </customSheetView>
    <customSheetView guid="{26B24495-FD3D-4B85-9C33-DA95D25F7E9A}" showPageBreaks="1" printArea="1" showRuler="0" topLeftCell="D1">
      <selection activeCell="D10" sqref="D10"/>
      <pageMargins left="0.25" right="0.28000000000000003" top="0.52" bottom="0.55000000000000004" header="0.5" footer="0.5"/>
      <pageSetup scale="60" orientation="landscape" r:id="rId3"/>
      <headerFooter alignWithMargins="0"/>
    </customSheetView>
    <customSheetView guid="{63B86608-8DD2-4B55-B5F1-992ED4FAD504}" showRuler="0">
      <selection activeCell="V11" sqref="V11"/>
      <pageMargins left="0.25" right="0.28000000000000003" top="0.52" bottom="0.55000000000000004" header="0.5" footer="0.5"/>
      <pageSetup scale="60" orientation="landscape" r:id="rId4"/>
      <headerFooter alignWithMargins="0"/>
    </customSheetView>
    <customSheetView guid="{FD5C2174-C8DB-406B-B60B-70F2A135E3CD}" showRuler="0">
      <pane xSplit="1" topLeftCell="N1" activePane="topRight" state="frozen"/>
      <selection pane="topRight" activeCell="O16" sqref="O16"/>
      <pageMargins left="0.25" right="0.28000000000000003" top="0.52" bottom="0.55000000000000004" header="0.5" footer="0.5"/>
      <pageSetup scale="60" orientation="landscape" r:id="rId5"/>
      <headerFooter alignWithMargins="0"/>
    </customSheetView>
    <customSheetView guid="{245B6359-EB45-4169-B7E8-46110F39194A}" showPageBreaks="1" showRuler="0" topLeftCell="D67">
      <selection activeCell="H73" sqref="H73:H76"/>
      <pageMargins left="0.25" right="0.28000000000000003" top="0.52" bottom="0.55000000000000004" header="0.5" footer="0.5"/>
      <pageSetup scale="60" orientation="landscape" r:id="rId6"/>
      <headerFooter alignWithMargins="0"/>
    </customSheetView>
    <customSheetView guid="{F2D135C0-AC65-4517-BABC-9B297C96DD21}" topLeftCell="A67">
      <selection activeCell="H73" sqref="H73:H76"/>
      <pageMargins left="0.25" right="0.28000000000000003" top="0.52" bottom="0.55000000000000004" header="0.5" footer="0.5"/>
      <pageSetup scale="60" orientation="landscape" r:id="rId7"/>
      <headerFooter alignWithMargins="0"/>
    </customSheetView>
    <customSheetView guid="{F5B12566-03DA-45E1-9249-FA7F62C6F707}" topLeftCell="A67">
      <selection activeCell="H73" sqref="H73:H76"/>
      <pageMargins left="0.25" right="0.28000000000000003" top="0.52" bottom="0.55000000000000004" header="0.5" footer="0.5"/>
      <pageSetup scale="60" orientation="landscape" r:id="rId8"/>
      <headerFooter alignWithMargins="0"/>
    </customSheetView>
  </customSheetViews>
  <phoneticPr fontId="0" type="noConversion"/>
  <pageMargins left="0.25" right="0.28000000000000003" top="0.52" bottom="0.55000000000000004" header="0.5" footer="0.5"/>
  <pageSetup scale="60" orientation="landscape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Z137"/>
  <sheetViews>
    <sheetView tabSelected="1" zoomScaleNormal="100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A14" sqref="A14:B49"/>
    </sheetView>
  </sheetViews>
  <sheetFormatPr defaultRowHeight="12.75"/>
  <cols>
    <col min="1" max="1" width="21.42578125" style="67" customWidth="1"/>
    <col min="2" max="2" width="38" style="67" customWidth="1"/>
    <col min="3" max="3" width="19.28515625" style="67" bestFit="1" customWidth="1"/>
    <col min="4" max="4" width="16.85546875" style="137" customWidth="1"/>
    <col min="5" max="8" width="16.5703125" style="86" customWidth="1"/>
    <col min="9" max="9" width="14" style="67" bestFit="1" customWidth="1"/>
    <col min="10" max="10" width="11.5703125" style="116" bestFit="1" customWidth="1"/>
    <col min="11" max="11" width="14.5703125" style="67" bestFit="1" customWidth="1"/>
    <col min="12" max="12" width="14" style="67" bestFit="1" customWidth="1"/>
    <col min="13" max="13" width="14.5703125" style="67" customWidth="1"/>
    <col min="14" max="14" width="11.140625" style="67" bestFit="1" customWidth="1"/>
    <col min="15" max="15" width="13.140625" style="69" bestFit="1" customWidth="1"/>
    <col min="16" max="16" width="12" style="69" bestFit="1" customWidth="1"/>
    <col min="17" max="17" width="18.5703125" style="69" customWidth="1"/>
    <col min="18" max="18" width="14.5703125" style="67" customWidth="1"/>
    <col min="19" max="19" width="17.5703125" style="67" customWidth="1"/>
    <col min="20" max="20" width="16.85546875" style="67" customWidth="1"/>
    <col min="21" max="16384" width="9.140625" style="67"/>
  </cols>
  <sheetData>
    <row r="1" spans="1:20">
      <c r="B1" s="105" t="s">
        <v>320</v>
      </c>
      <c r="G1" s="115">
        <v>41712</v>
      </c>
    </row>
    <row r="2" spans="1:20">
      <c r="E2" s="117" t="s">
        <v>309</v>
      </c>
      <c r="F2" s="117"/>
      <c r="G2" s="117" t="s">
        <v>340</v>
      </c>
      <c r="H2" s="117"/>
    </row>
    <row r="3" spans="1:20">
      <c r="A3" s="71"/>
      <c r="B3" s="105"/>
      <c r="C3" s="70" t="s">
        <v>271</v>
      </c>
      <c r="D3" s="138"/>
      <c r="E3" s="117" t="s">
        <v>310</v>
      </c>
      <c r="F3" s="117"/>
      <c r="G3" s="117" t="s">
        <v>341</v>
      </c>
      <c r="H3" s="117"/>
      <c r="I3" s="71"/>
      <c r="J3" s="118"/>
      <c r="K3" s="71"/>
    </row>
    <row r="4" spans="1:20">
      <c r="A4" s="71"/>
      <c r="C4" s="70" t="s">
        <v>272</v>
      </c>
      <c r="D4" s="138"/>
      <c r="E4" s="119" t="s">
        <v>260</v>
      </c>
      <c r="F4" s="119"/>
      <c r="G4" s="119" t="s">
        <v>326</v>
      </c>
      <c r="H4" s="119" t="s">
        <v>329</v>
      </c>
      <c r="I4" s="70" t="s">
        <v>253</v>
      </c>
      <c r="J4" s="118"/>
      <c r="K4" s="71"/>
      <c r="L4" s="70" t="s">
        <v>54</v>
      </c>
      <c r="N4" s="70" t="s">
        <v>280</v>
      </c>
      <c r="O4" s="82" t="s">
        <v>267</v>
      </c>
      <c r="P4" s="82" t="s">
        <v>278</v>
      </c>
      <c r="Q4" s="70" t="s">
        <v>270</v>
      </c>
      <c r="S4" s="70" t="s">
        <v>161</v>
      </c>
      <c r="T4" s="70" t="s">
        <v>161</v>
      </c>
    </row>
    <row r="5" spans="1:20">
      <c r="C5" s="71" t="s">
        <v>273</v>
      </c>
      <c r="D5" s="139" t="s">
        <v>342</v>
      </c>
      <c r="E5" s="119" t="s">
        <v>259</v>
      </c>
      <c r="F5" s="119"/>
      <c r="G5" s="119" t="s">
        <v>327</v>
      </c>
      <c r="H5" s="119" t="s">
        <v>259</v>
      </c>
      <c r="I5" s="70" t="s">
        <v>266</v>
      </c>
      <c r="J5" s="120" t="s">
        <v>261</v>
      </c>
      <c r="K5" s="70" t="s">
        <v>263</v>
      </c>
      <c r="L5" s="70" t="s">
        <v>58</v>
      </c>
      <c r="M5" s="70" t="s">
        <v>55</v>
      </c>
      <c r="N5" s="70" t="s">
        <v>163</v>
      </c>
      <c r="O5" s="82" t="s">
        <v>56</v>
      </c>
      <c r="P5" s="82" t="s">
        <v>279</v>
      </c>
      <c r="Q5" s="70" t="s">
        <v>268</v>
      </c>
      <c r="R5" s="70" t="s">
        <v>57</v>
      </c>
      <c r="S5" s="71" t="s">
        <v>274</v>
      </c>
      <c r="T5" s="71" t="s">
        <v>274</v>
      </c>
    </row>
    <row r="6" spans="1:20">
      <c r="C6" s="71" t="s">
        <v>314</v>
      </c>
      <c r="D6" s="139" t="s">
        <v>343</v>
      </c>
      <c r="E6" s="121" t="s">
        <v>311</v>
      </c>
      <c r="F6" s="121" t="s">
        <v>325</v>
      </c>
      <c r="G6" s="121" t="s">
        <v>328</v>
      </c>
      <c r="H6" s="121" t="s">
        <v>330</v>
      </c>
      <c r="I6" s="71" t="s">
        <v>60</v>
      </c>
      <c r="J6" s="118" t="s">
        <v>262</v>
      </c>
      <c r="K6" s="71" t="s">
        <v>264</v>
      </c>
      <c r="L6" s="71" t="s">
        <v>60</v>
      </c>
      <c r="M6" s="71" t="s">
        <v>58</v>
      </c>
      <c r="N6" s="71" t="s">
        <v>262</v>
      </c>
      <c r="O6" s="83" t="s">
        <v>59</v>
      </c>
      <c r="P6" s="83" t="s">
        <v>59</v>
      </c>
      <c r="Q6" s="71" t="s">
        <v>269</v>
      </c>
      <c r="R6" s="71" t="s">
        <v>60</v>
      </c>
      <c r="S6" s="71" t="s">
        <v>275</v>
      </c>
      <c r="T6" s="71" t="s">
        <v>276</v>
      </c>
    </row>
    <row r="7" spans="1:20">
      <c r="A7" s="105"/>
      <c r="B7" s="105"/>
      <c r="C7" s="105"/>
      <c r="D7" s="140"/>
      <c r="E7" s="122"/>
      <c r="F7" s="122"/>
      <c r="G7" s="122"/>
      <c r="H7" s="122"/>
      <c r="I7" s="80"/>
      <c r="J7" s="123"/>
      <c r="K7" s="84"/>
      <c r="L7" s="124"/>
    </row>
    <row r="8" spans="1:20">
      <c r="A8" s="105" t="s">
        <v>61</v>
      </c>
      <c r="B8" s="67" t="s">
        <v>62</v>
      </c>
      <c r="C8" s="85" t="s">
        <v>315</v>
      </c>
      <c r="D8" s="141"/>
      <c r="E8" s="86">
        <v>3611472.49</v>
      </c>
      <c r="F8" s="86">
        <v>0</v>
      </c>
      <c r="G8" s="86">
        <v>323023.74</v>
      </c>
      <c r="H8" s="86">
        <f>E8-F8-G8</f>
        <v>3288448.75</v>
      </c>
      <c r="I8" s="69"/>
      <c r="J8" s="87">
        <f>I8/E8</f>
        <v>0</v>
      </c>
      <c r="K8" s="69">
        <f>E8-I8</f>
        <v>3611472.49</v>
      </c>
      <c r="L8" s="69"/>
      <c r="M8" s="86">
        <f>I8+L8+Q8</f>
        <v>0</v>
      </c>
      <c r="N8" s="88">
        <f t="shared" ref="N8:N13" si="0">M8/E8</f>
        <v>0</v>
      </c>
      <c r="R8" s="86">
        <f>M8-O8-P8-Q8</f>
        <v>0</v>
      </c>
      <c r="S8" s="86"/>
      <c r="T8" s="86"/>
    </row>
    <row r="9" spans="1:20">
      <c r="B9" s="125" t="s">
        <v>63</v>
      </c>
      <c r="C9" s="126" t="s">
        <v>316</v>
      </c>
      <c r="D9" s="142"/>
      <c r="E9" s="127">
        <v>380454.5</v>
      </c>
      <c r="F9" s="127">
        <v>0</v>
      </c>
      <c r="G9" s="127">
        <v>31190.7</v>
      </c>
      <c r="H9" s="86">
        <f t="shared" ref="H9:H12" si="1">E9-F9-G9</f>
        <v>349263.8</v>
      </c>
      <c r="I9" s="75"/>
      <c r="J9" s="87">
        <f t="shared" ref="J9:J72" si="2">I9/E9</f>
        <v>0</v>
      </c>
      <c r="K9" s="69">
        <f t="shared" ref="K9:K72" si="3">E9-I9</f>
        <v>380454.5</v>
      </c>
      <c r="L9" s="69"/>
      <c r="M9" s="86">
        <f>I9+L9+Q9</f>
        <v>0</v>
      </c>
      <c r="N9" s="88">
        <f t="shared" si="0"/>
        <v>0</v>
      </c>
      <c r="R9" s="86">
        <f>M9-O9-P9-Q9</f>
        <v>0</v>
      </c>
    </row>
    <row r="10" spans="1:20">
      <c r="B10" s="125" t="s">
        <v>64</v>
      </c>
      <c r="C10" s="126" t="s">
        <v>317</v>
      </c>
      <c r="D10" s="142"/>
      <c r="E10" s="127">
        <v>1606640.36</v>
      </c>
      <c r="F10" s="127">
        <v>0</v>
      </c>
      <c r="G10" s="127">
        <v>131716.79</v>
      </c>
      <c r="H10" s="86">
        <f t="shared" si="1"/>
        <v>1474923.57</v>
      </c>
      <c r="I10" s="75"/>
      <c r="J10" s="87">
        <f t="shared" si="2"/>
        <v>0</v>
      </c>
      <c r="K10" s="69">
        <f t="shared" si="3"/>
        <v>1606640.36</v>
      </c>
      <c r="L10" s="69"/>
      <c r="M10" s="86">
        <f>I10+L10+Q10</f>
        <v>0</v>
      </c>
      <c r="N10" s="88">
        <f t="shared" si="0"/>
        <v>0</v>
      </c>
      <c r="R10" s="86">
        <f>M10-O10-P10-Q10</f>
        <v>0</v>
      </c>
    </row>
    <row r="11" spans="1:20">
      <c r="A11" s="128"/>
      <c r="B11" s="67" t="s">
        <v>185</v>
      </c>
      <c r="C11" s="85" t="s">
        <v>318</v>
      </c>
      <c r="D11" s="141"/>
      <c r="E11" s="86">
        <v>2104136.62</v>
      </c>
      <c r="G11" s="86">
        <v>172502.9</v>
      </c>
      <c r="H11" s="86">
        <f t="shared" si="1"/>
        <v>1931633.7200000002</v>
      </c>
      <c r="I11" s="69"/>
      <c r="J11" s="87">
        <f t="shared" si="2"/>
        <v>0</v>
      </c>
      <c r="K11" s="69">
        <f t="shared" si="3"/>
        <v>2104136.62</v>
      </c>
      <c r="L11" s="69"/>
      <c r="M11" s="86">
        <f>I11+L11+Q11</f>
        <v>0</v>
      </c>
      <c r="N11" s="88">
        <f t="shared" si="0"/>
        <v>0</v>
      </c>
      <c r="R11" s="86">
        <f>M11-O11-P11-Q11</f>
        <v>0</v>
      </c>
      <c r="S11" s="86"/>
      <c r="T11" s="86"/>
    </row>
    <row r="12" spans="1:20">
      <c r="B12" s="67" t="s">
        <v>65</v>
      </c>
      <c r="C12" s="85" t="s">
        <v>319</v>
      </c>
      <c r="D12" s="141"/>
      <c r="E12" s="86">
        <v>1843890.91</v>
      </c>
      <c r="F12" s="86">
        <v>0</v>
      </c>
      <c r="G12" s="86">
        <v>175395.95</v>
      </c>
      <c r="H12" s="86">
        <f t="shared" si="1"/>
        <v>1668494.96</v>
      </c>
      <c r="I12" s="69"/>
      <c r="J12" s="87">
        <f t="shared" si="2"/>
        <v>0</v>
      </c>
      <c r="K12" s="69">
        <f t="shared" si="3"/>
        <v>1843890.91</v>
      </c>
      <c r="L12" s="69"/>
      <c r="M12" s="86">
        <f>I12+L12+Q12</f>
        <v>0</v>
      </c>
      <c r="N12" s="88">
        <f t="shared" si="0"/>
        <v>0</v>
      </c>
      <c r="R12" s="86">
        <f>M12-O12-P12-Q12</f>
        <v>0</v>
      </c>
      <c r="S12" s="86"/>
      <c r="T12" s="86"/>
    </row>
    <row r="13" spans="1:20" s="109" customFormat="1">
      <c r="B13" s="110" t="s">
        <v>99</v>
      </c>
      <c r="C13" s="110"/>
      <c r="D13" s="143"/>
      <c r="E13" s="73">
        <f>SUM(E8:E12)</f>
        <v>9546594.8800000008</v>
      </c>
      <c r="F13" s="73">
        <f>SUM(F8:F12)</f>
        <v>0</v>
      </c>
      <c r="G13" s="73">
        <f>SUM(G8:G12)</f>
        <v>833830.08000000007</v>
      </c>
      <c r="H13" s="73">
        <f>SUM(H8:H12)</f>
        <v>8712764.8000000007</v>
      </c>
      <c r="I13" s="73">
        <f>SUM(I8:I12)</f>
        <v>0</v>
      </c>
      <c r="J13" s="112">
        <f t="shared" si="2"/>
        <v>0</v>
      </c>
      <c r="K13" s="73">
        <f t="shared" si="3"/>
        <v>9546594.8800000008</v>
      </c>
      <c r="L13" s="73">
        <f t="shared" ref="L13:T13" si="4">SUM(L8:L12)</f>
        <v>0</v>
      </c>
      <c r="M13" s="111">
        <f t="shared" si="4"/>
        <v>0</v>
      </c>
      <c r="N13" s="113">
        <f t="shared" si="0"/>
        <v>0</v>
      </c>
      <c r="O13" s="73">
        <f t="shared" si="4"/>
        <v>0</v>
      </c>
      <c r="P13" s="73">
        <f t="shared" si="4"/>
        <v>0</v>
      </c>
      <c r="Q13" s="73">
        <f t="shared" si="4"/>
        <v>0</v>
      </c>
      <c r="R13" s="73">
        <f t="shared" si="4"/>
        <v>0</v>
      </c>
      <c r="S13" s="73">
        <f t="shared" si="4"/>
        <v>0</v>
      </c>
      <c r="T13" s="73">
        <f t="shared" si="4"/>
        <v>0</v>
      </c>
    </row>
    <row r="14" spans="1:20" s="109" customFormat="1">
      <c r="B14" s="110"/>
      <c r="C14" s="110"/>
      <c r="D14" s="143"/>
      <c r="E14" s="129"/>
      <c r="F14" s="129"/>
      <c r="G14" s="129"/>
      <c r="H14" s="86">
        <f t="shared" ref="H14:H47" si="5">E14-F14-G14</f>
        <v>0</v>
      </c>
      <c r="I14" s="73"/>
      <c r="J14" s="87"/>
      <c r="K14" s="69">
        <f t="shared" si="3"/>
        <v>0</v>
      </c>
      <c r="L14" s="73"/>
      <c r="M14" s="111"/>
      <c r="N14" s="111"/>
      <c r="O14" s="73"/>
      <c r="P14" s="73"/>
      <c r="Q14" s="73"/>
      <c r="R14" s="73"/>
    </row>
    <row r="15" spans="1:20" s="109" customFormat="1">
      <c r="A15" s="105" t="s">
        <v>66</v>
      </c>
      <c r="B15" s="106" t="s">
        <v>104</v>
      </c>
      <c r="C15" s="106"/>
      <c r="D15" s="144">
        <v>1162227</v>
      </c>
      <c r="E15" s="107">
        <v>23306.13</v>
      </c>
      <c r="F15" s="107">
        <v>0</v>
      </c>
      <c r="G15" s="107">
        <v>1903.73</v>
      </c>
      <c r="H15" s="86">
        <f t="shared" si="5"/>
        <v>21402.400000000001</v>
      </c>
      <c r="I15" s="130"/>
      <c r="J15" s="87">
        <f t="shared" si="2"/>
        <v>0</v>
      </c>
      <c r="K15" s="69">
        <f t="shared" si="3"/>
        <v>23306.13</v>
      </c>
      <c r="L15" s="130"/>
      <c r="M15" s="86">
        <f t="shared" ref="M15:M47" si="6">I15+L15+Q15</f>
        <v>0</v>
      </c>
      <c r="N15" s="88">
        <f t="shared" ref="N15:N22" si="7">M15/E15</f>
        <v>0</v>
      </c>
      <c r="O15" s="73"/>
      <c r="P15" s="73"/>
      <c r="Q15" s="73"/>
      <c r="R15" s="86">
        <f t="shared" ref="R15:R45" si="8">M15-O15-P15-Q15</f>
        <v>0</v>
      </c>
      <c r="S15" s="111"/>
      <c r="T15" s="111"/>
    </row>
    <row r="16" spans="1:20" s="114" customFormat="1">
      <c r="A16" s="99"/>
      <c r="B16" s="114" t="s">
        <v>67</v>
      </c>
      <c r="D16" s="147">
        <v>59280583</v>
      </c>
      <c r="E16" s="100">
        <v>1188753.57</v>
      </c>
      <c r="F16" s="100">
        <v>0</v>
      </c>
      <c r="G16" s="100">
        <v>97101.6</v>
      </c>
      <c r="H16" s="100">
        <f t="shared" si="5"/>
        <v>1091651.97</v>
      </c>
      <c r="I16" s="102"/>
      <c r="J16" s="101">
        <f t="shared" si="2"/>
        <v>0</v>
      </c>
      <c r="K16" s="102">
        <f t="shared" si="3"/>
        <v>1188753.57</v>
      </c>
      <c r="L16" s="102"/>
      <c r="M16" s="100">
        <f t="shared" si="6"/>
        <v>0</v>
      </c>
      <c r="N16" s="103">
        <f t="shared" si="7"/>
        <v>0</v>
      </c>
      <c r="O16" s="102"/>
      <c r="P16" s="102"/>
      <c r="Q16" s="102"/>
      <c r="R16" s="100">
        <f t="shared" si="8"/>
        <v>0</v>
      </c>
      <c r="S16" s="104"/>
      <c r="T16" s="104"/>
    </row>
    <row r="17" spans="1:20">
      <c r="B17" s="67" t="s">
        <v>68</v>
      </c>
      <c r="D17" s="137">
        <v>374600821</v>
      </c>
      <c r="E17" s="86">
        <v>7511870.2699999996</v>
      </c>
      <c r="F17" s="86">
        <v>0</v>
      </c>
      <c r="G17" s="86">
        <v>613596.15</v>
      </c>
      <c r="H17" s="86">
        <f t="shared" si="5"/>
        <v>6898274.1199999992</v>
      </c>
      <c r="I17" s="69"/>
      <c r="J17" s="87">
        <f t="shared" si="2"/>
        <v>0</v>
      </c>
      <c r="K17" s="69">
        <f t="shared" si="3"/>
        <v>7511870.2699999996</v>
      </c>
      <c r="L17" s="69"/>
      <c r="M17" s="86">
        <f t="shared" si="6"/>
        <v>0</v>
      </c>
      <c r="N17" s="88">
        <f t="shared" si="7"/>
        <v>0</v>
      </c>
      <c r="R17" s="86">
        <f t="shared" si="8"/>
        <v>0</v>
      </c>
      <c r="S17" s="111"/>
      <c r="T17" s="111"/>
    </row>
    <row r="18" spans="1:20">
      <c r="B18" s="67" t="s">
        <v>69</v>
      </c>
      <c r="D18" s="137">
        <v>40366287</v>
      </c>
      <c r="E18" s="86">
        <v>809465.15</v>
      </c>
      <c r="F18" s="86">
        <v>0</v>
      </c>
      <c r="G18" s="86">
        <v>66119.98</v>
      </c>
      <c r="H18" s="86">
        <f t="shared" si="5"/>
        <v>743345.17</v>
      </c>
      <c r="I18" s="69"/>
      <c r="J18" s="87">
        <f t="shared" si="2"/>
        <v>0</v>
      </c>
      <c r="K18" s="69">
        <f t="shared" si="3"/>
        <v>809465.15</v>
      </c>
      <c r="L18" s="69"/>
      <c r="M18" s="86">
        <f t="shared" si="6"/>
        <v>0</v>
      </c>
      <c r="N18" s="88">
        <f t="shared" si="7"/>
        <v>0</v>
      </c>
      <c r="R18" s="86">
        <f t="shared" si="8"/>
        <v>0</v>
      </c>
      <c r="S18" s="111"/>
      <c r="T18" s="111"/>
    </row>
    <row r="19" spans="1:20">
      <c r="B19" s="67" t="s">
        <v>70</v>
      </c>
      <c r="D19" s="137">
        <v>8083639</v>
      </c>
      <c r="E19" s="86">
        <v>162101.22</v>
      </c>
      <c r="F19" s="86">
        <v>0</v>
      </c>
      <c r="G19" s="86">
        <v>13241</v>
      </c>
      <c r="H19" s="86">
        <f t="shared" si="5"/>
        <v>148860.22</v>
      </c>
      <c r="I19" s="69"/>
      <c r="J19" s="87">
        <f t="shared" si="2"/>
        <v>0</v>
      </c>
      <c r="K19" s="69">
        <f t="shared" si="3"/>
        <v>162101.22</v>
      </c>
      <c r="L19" s="69"/>
      <c r="M19" s="86">
        <f t="shared" si="6"/>
        <v>0</v>
      </c>
      <c r="N19" s="88">
        <f t="shared" si="7"/>
        <v>0</v>
      </c>
      <c r="R19" s="86">
        <f t="shared" si="8"/>
        <v>0</v>
      </c>
      <c r="S19" s="111"/>
      <c r="T19" s="111"/>
    </row>
    <row r="20" spans="1:20">
      <c r="B20" s="67" t="s">
        <v>71</v>
      </c>
      <c r="D20" s="137">
        <v>28924857</v>
      </c>
      <c r="E20" s="86">
        <v>580030.17000000004</v>
      </c>
      <c r="F20" s="86">
        <v>0</v>
      </c>
      <c r="G20" s="86">
        <v>47378.92</v>
      </c>
      <c r="H20" s="86">
        <f t="shared" si="5"/>
        <v>532651.25</v>
      </c>
      <c r="I20" s="69"/>
      <c r="J20" s="87">
        <f t="shared" si="2"/>
        <v>0</v>
      </c>
      <c r="K20" s="69">
        <f t="shared" si="3"/>
        <v>580030.17000000004</v>
      </c>
      <c r="L20" s="69"/>
      <c r="M20" s="86">
        <f t="shared" si="6"/>
        <v>0</v>
      </c>
      <c r="N20" s="88">
        <f t="shared" si="7"/>
        <v>0</v>
      </c>
      <c r="R20" s="86">
        <f t="shared" si="8"/>
        <v>0</v>
      </c>
      <c r="S20" s="111"/>
      <c r="T20" s="111"/>
    </row>
    <row r="21" spans="1:20">
      <c r="B21" s="67" t="s">
        <v>72</v>
      </c>
      <c r="D21" s="137">
        <v>15904061</v>
      </c>
      <c r="E21" s="86">
        <v>318924.15999999997</v>
      </c>
      <c r="F21" s="86">
        <v>0</v>
      </c>
      <c r="G21" s="86">
        <v>26050.85</v>
      </c>
      <c r="H21" s="86">
        <f t="shared" si="5"/>
        <v>292873.31</v>
      </c>
      <c r="I21" s="69"/>
      <c r="J21" s="87">
        <f t="shared" si="2"/>
        <v>0</v>
      </c>
      <c r="K21" s="69">
        <f t="shared" si="3"/>
        <v>318924.15999999997</v>
      </c>
      <c r="L21" s="69"/>
      <c r="M21" s="86">
        <f t="shared" si="6"/>
        <v>0</v>
      </c>
      <c r="N21" s="88">
        <f t="shared" si="7"/>
        <v>0</v>
      </c>
      <c r="R21" s="86">
        <f t="shared" si="8"/>
        <v>0</v>
      </c>
      <c r="S21" s="111"/>
      <c r="T21" s="111"/>
    </row>
    <row r="22" spans="1:20">
      <c r="B22" s="67" t="s">
        <v>73</v>
      </c>
      <c r="D22" s="137">
        <v>49261422</v>
      </c>
      <c r="E22" s="86">
        <v>987839.33</v>
      </c>
      <c r="F22" s="86">
        <v>0</v>
      </c>
      <c r="G22" s="86">
        <v>80690.210000000006</v>
      </c>
      <c r="H22" s="86">
        <f t="shared" si="5"/>
        <v>907149.12</v>
      </c>
      <c r="I22" s="69"/>
      <c r="J22" s="87">
        <f t="shared" si="2"/>
        <v>0</v>
      </c>
      <c r="K22" s="69">
        <f t="shared" si="3"/>
        <v>987839.33</v>
      </c>
      <c r="L22" s="69"/>
      <c r="M22" s="86">
        <f t="shared" si="6"/>
        <v>0</v>
      </c>
      <c r="N22" s="88">
        <f t="shared" si="7"/>
        <v>0</v>
      </c>
      <c r="R22" s="86">
        <f t="shared" si="8"/>
        <v>0</v>
      </c>
      <c r="S22" s="111"/>
      <c r="T22" s="111"/>
    </row>
    <row r="23" spans="1:20">
      <c r="B23" s="67" t="s">
        <v>74</v>
      </c>
      <c r="D23" s="137">
        <v>12233300</v>
      </c>
      <c r="E23" s="86">
        <v>245314.36</v>
      </c>
      <c r="F23" s="86">
        <v>0</v>
      </c>
      <c r="G23" s="86">
        <v>20038.14</v>
      </c>
      <c r="H23" s="86">
        <f t="shared" si="5"/>
        <v>225276.21999999997</v>
      </c>
      <c r="I23" s="69"/>
      <c r="J23" s="87">
        <f t="shared" si="2"/>
        <v>0</v>
      </c>
      <c r="K23" s="69">
        <f t="shared" si="3"/>
        <v>245314.36</v>
      </c>
      <c r="L23" s="69"/>
      <c r="M23" s="86">
        <f t="shared" si="6"/>
        <v>0</v>
      </c>
      <c r="N23" s="88">
        <f>M23/E23</f>
        <v>0</v>
      </c>
      <c r="R23" s="86">
        <f t="shared" si="8"/>
        <v>0</v>
      </c>
      <c r="S23" s="111"/>
      <c r="T23" s="111"/>
    </row>
    <row r="24" spans="1:20">
      <c r="B24" s="67" t="s">
        <v>75</v>
      </c>
      <c r="D24" s="137">
        <v>5271343</v>
      </c>
      <c r="E24" s="86">
        <v>105706.22</v>
      </c>
      <c r="F24" s="86">
        <v>0</v>
      </c>
      <c r="G24" s="86">
        <v>8634.4599999999991</v>
      </c>
      <c r="H24" s="86">
        <f t="shared" si="5"/>
        <v>97071.760000000009</v>
      </c>
      <c r="I24" s="69"/>
      <c r="J24" s="87">
        <f t="shared" si="2"/>
        <v>0</v>
      </c>
      <c r="K24" s="69">
        <f t="shared" si="3"/>
        <v>105706.22</v>
      </c>
      <c r="L24" s="69"/>
      <c r="M24" s="86">
        <f t="shared" si="6"/>
        <v>0</v>
      </c>
      <c r="N24" s="88">
        <f>M24/E24</f>
        <v>0</v>
      </c>
      <c r="R24" s="86">
        <f t="shared" si="8"/>
        <v>0</v>
      </c>
      <c r="S24" s="111"/>
      <c r="T24" s="111"/>
    </row>
    <row r="25" spans="1:20">
      <c r="B25" s="67" t="s">
        <v>76</v>
      </c>
      <c r="D25" s="137">
        <v>206543994</v>
      </c>
      <c r="E25" s="86">
        <v>4141826.67</v>
      </c>
      <c r="F25" s="86">
        <v>0</v>
      </c>
      <c r="G25" s="86">
        <v>338319.06</v>
      </c>
      <c r="H25" s="86">
        <f t="shared" si="5"/>
        <v>3803507.61</v>
      </c>
      <c r="I25" s="69"/>
      <c r="J25" s="87">
        <f t="shared" si="2"/>
        <v>0</v>
      </c>
      <c r="K25" s="69">
        <f t="shared" si="3"/>
        <v>4141826.67</v>
      </c>
      <c r="L25" s="69"/>
      <c r="M25" s="86">
        <f t="shared" si="6"/>
        <v>0</v>
      </c>
      <c r="N25" s="131">
        <f>M25/E25</f>
        <v>0</v>
      </c>
      <c r="R25" s="86">
        <f t="shared" si="8"/>
        <v>0</v>
      </c>
      <c r="S25" s="111"/>
      <c r="T25" s="111"/>
    </row>
    <row r="26" spans="1:20">
      <c r="A26" s="67" t="s">
        <v>265</v>
      </c>
      <c r="B26" s="67" t="s">
        <v>94</v>
      </c>
      <c r="D26" s="137">
        <v>0</v>
      </c>
      <c r="E26" s="86">
        <v>0</v>
      </c>
      <c r="F26" s="86">
        <v>0</v>
      </c>
      <c r="G26" s="86">
        <v>0</v>
      </c>
      <c r="H26" s="86">
        <f t="shared" si="5"/>
        <v>0</v>
      </c>
      <c r="I26" s="69"/>
      <c r="J26" s="87" t="e">
        <f t="shared" si="2"/>
        <v>#DIV/0!</v>
      </c>
      <c r="K26" s="69">
        <f t="shared" si="3"/>
        <v>0</v>
      </c>
      <c r="L26" s="69"/>
      <c r="M26" s="86">
        <f t="shared" si="6"/>
        <v>0</v>
      </c>
      <c r="N26" s="131" t="e">
        <f>M26/E26</f>
        <v>#DIV/0!</v>
      </c>
      <c r="R26" s="86">
        <f t="shared" si="8"/>
        <v>0</v>
      </c>
      <c r="S26" s="111"/>
      <c r="T26" s="111"/>
    </row>
    <row r="27" spans="1:20">
      <c r="B27" s="67" t="s">
        <v>77</v>
      </c>
      <c r="D27" s="137">
        <v>35350942</v>
      </c>
      <c r="E27" s="86">
        <v>708892.43</v>
      </c>
      <c r="F27" s="86">
        <v>0</v>
      </c>
      <c r="G27" s="86">
        <v>57904.84</v>
      </c>
      <c r="H27" s="86">
        <f t="shared" si="5"/>
        <v>650987.59000000008</v>
      </c>
      <c r="I27" s="69"/>
      <c r="J27" s="87">
        <f t="shared" si="2"/>
        <v>0</v>
      </c>
      <c r="K27" s="69">
        <f t="shared" si="3"/>
        <v>708892.43</v>
      </c>
      <c r="L27" s="69"/>
      <c r="M27" s="86">
        <f t="shared" si="6"/>
        <v>0</v>
      </c>
      <c r="N27" s="88">
        <f t="shared" ref="N27:N98" si="9">M27/E27</f>
        <v>0</v>
      </c>
      <c r="R27" s="86">
        <f t="shared" si="8"/>
        <v>0</v>
      </c>
      <c r="S27" s="111"/>
      <c r="T27" s="111"/>
    </row>
    <row r="28" spans="1:20">
      <c r="B28" s="67" t="s">
        <v>300</v>
      </c>
      <c r="D28" s="137">
        <v>11842800</v>
      </c>
      <c r="E28" s="86">
        <v>237483.68</v>
      </c>
      <c r="F28" s="86">
        <v>0</v>
      </c>
      <c r="G28" s="86">
        <v>19398.509999999998</v>
      </c>
      <c r="H28" s="86">
        <f t="shared" si="5"/>
        <v>218085.16999999998</v>
      </c>
      <c r="I28" s="69"/>
      <c r="J28" s="87">
        <f t="shared" si="2"/>
        <v>0</v>
      </c>
      <c r="K28" s="69">
        <f t="shared" si="3"/>
        <v>237483.68</v>
      </c>
      <c r="L28" s="69"/>
      <c r="M28" s="86">
        <f t="shared" si="6"/>
        <v>0</v>
      </c>
      <c r="N28" s="88">
        <f t="shared" si="9"/>
        <v>0</v>
      </c>
      <c r="R28" s="86">
        <f t="shared" si="8"/>
        <v>0</v>
      </c>
      <c r="S28" s="111"/>
      <c r="T28" s="111"/>
    </row>
    <row r="29" spans="1:20">
      <c r="B29" s="67" t="s">
        <v>95</v>
      </c>
      <c r="D29" s="137">
        <v>45860600</v>
      </c>
      <c r="E29" s="86">
        <v>919642.62</v>
      </c>
      <c r="F29" s="86">
        <v>0</v>
      </c>
      <c r="G29" s="86">
        <v>75119.66</v>
      </c>
      <c r="H29" s="86">
        <f t="shared" si="5"/>
        <v>844522.96</v>
      </c>
      <c r="I29" s="69"/>
      <c r="J29" s="87">
        <f t="shared" si="2"/>
        <v>0</v>
      </c>
      <c r="K29" s="69">
        <f t="shared" si="3"/>
        <v>919642.62</v>
      </c>
      <c r="L29" s="69"/>
      <c r="M29" s="86">
        <f t="shared" si="6"/>
        <v>0</v>
      </c>
      <c r="N29" s="88">
        <f t="shared" si="9"/>
        <v>0</v>
      </c>
      <c r="R29" s="86">
        <f t="shared" si="8"/>
        <v>0</v>
      </c>
      <c r="S29" s="111"/>
      <c r="T29" s="111"/>
    </row>
    <row r="30" spans="1:20">
      <c r="B30" s="67" t="s">
        <v>96</v>
      </c>
      <c r="D30" s="137">
        <v>72411211</v>
      </c>
      <c r="E30" s="86">
        <v>1452062.01</v>
      </c>
      <c r="F30" s="86">
        <v>0</v>
      </c>
      <c r="G30" s="86">
        <v>118609.56</v>
      </c>
      <c r="H30" s="86">
        <f t="shared" si="5"/>
        <v>1333452.45</v>
      </c>
      <c r="I30" s="69"/>
      <c r="J30" s="87">
        <f t="shared" si="2"/>
        <v>0</v>
      </c>
      <c r="K30" s="69">
        <f t="shared" si="3"/>
        <v>1452062.01</v>
      </c>
      <c r="L30" s="69"/>
      <c r="M30" s="86">
        <f t="shared" si="6"/>
        <v>0</v>
      </c>
      <c r="N30" s="88">
        <f t="shared" si="9"/>
        <v>0</v>
      </c>
      <c r="R30" s="86">
        <f t="shared" si="8"/>
        <v>0</v>
      </c>
      <c r="S30" s="111"/>
      <c r="T30" s="111"/>
    </row>
    <row r="31" spans="1:20" s="114" customFormat="1">
      <c r="B31" s="114" t="s">
        <v>107</v>
      </c>
      <c r="D31" s="147">
        <v>46736806</v>
      </c>
      <c r="E31" s="100">
        <v>937213.17</v>
      </c>
      <c r="F31" s="100">
        <v>3395.36</v>
      </c>
      <c r="G31" s="100">
        <v>76277.539999999994</v>
      </c>
      <c r="H31" s="100">
        <f t="shared" si="5"/>
        <v>857540.27</v>
      </c>
      <c r="I31" s="102"/>
      <c r="J31" s="101">
        <f t="shared" si="2"/>
        <v>0</v>
      </c>
      <c r="K31" s="102">
        <f t="shared" si="3"/>
        <v>937213.17</v>
      </c>
      <c r="L31" s="102"/>
      <c r="M31" s="100">
        <f t="shared" si="6"/>
        <v>0</v>
      </c>
      <c r="N31" s="103">
        <f t="shared" si="9"/>
        <v>0</v>
      </c>
      <c r="O31" s="102"/>
      <c r="P31" s="102"/>
      <c r="Q31" s="102"/>
      <c r="R31" s="100">
        <f t="shared" si="8"/>
        <v>0</v>
      </c>
      <c r="S31" s="104"/>
      <c r="T31" s="104"/>
    </row>
    <row r="32" spans="1:20">
      <c r="B32" s="67" t="s">
        <v>108</v>
      </c>
      <c r="D32" s="137">
        <v>6684000</v>
      </c>
      <c r="E32" s="86">
        <v>134034.23999999999</v>
      </c>
      <c r="F32" s="86">
        <v>0</v>
      </c>
      <c r="G32" s="86">
        <v>10948.39</v>
      </c>
      <c r="H32" s="86">
        <f t="shared" si="5"/>
        <v>123085.84999999999</v>
      </c>
      <c r="I32" s="69"/>
      <c r="J32" s="87">
        <f t="shared" si="2"/>
        <v>0</v>
      </c>
      <c r="K32" s="69">
        <f t="shared" si="3"/>
        <v>134034.23999999999</v>
      </c>
      <c r="L32" s="69"/>
      <c r="M32" s="86">
        <f t="shared" si="6"/>
        <v>0</v>
      </c>
      <c r="N32" s="88">
        <f t="shared" si="9"/>
        <v>0</v>
      </c>
      <c r="R32" s="86">
        <f t="shared" si="8"/>
        <v>0</v>
      </c>
      <c r="S32" s="111"/>
      <c r="T32" s="111"/>
    </row>
    <row r="33" spans="2:20">
      <c r="B33" s="67" t="s">
        <v>109</v>
      </c>
      <c r="D33" s="137">
        <v>8422428</v>
      </c>
      <c r="E33" s="86">
        <v>168894.95</v>
      </c>
      <c r="F33" s="86">
        <v>0</v>
      </c>
      <c r="G33" s="86">
        <v>13795.94</v>
      </c>
      <c r="H33" s="86">
        <f t="shared" si="5"/>
        <v>155099.01</v>
      </c>
      <c r="I33" s="69"/>
      <c r="J33" s="87">
        <f t="shared" si="2"/>
        <v>0</v>
      </c>
      <c r="K33" s="69">
        <f t="shared" si="3"/>
        <v>168894.95</v>
      </c>
      <c r="L33" s="69"/>
      <c r="M33" s="86">
        <f t="shared" si="6"/>
        <v>0</v>
      </c>
      <c r="N33" s="88">
        <f t="shared" si="9"/>
        <v>0</v>
      </c>
      <c r="R33" s="86">
        <f t="shared" si="8"/>
        <v>0</v>
      </c>
      <c r="S33" s="111"/>
      <c r="T33" s="111"/>
    </row>
    <row r="34" spans="2:20">
      <c r="B34" s="67" t="s">
        <v>110</v>
      </c>
      <c r="D34" s="137">
        <v>8269714</v>
      </c>
      <c r="E34" s="86">
        <v>165832.57</v>
      </c>
      <c r="F34" s="86">
        <v>0</v>
      </c>
      <c r="G34" s="86">
        <v>13545.79</v>
      </c>
      <c r="H34" s="86">
        <f t="shared" si="5"/>
        <v>152286.78</v>
      </c>
      <c r="I34" s="69"/>
      <c r="J34" s="87">
        <f t="shared" si="2"/>
        <v>0</v>
      </c>
      <c r="K34" s="69">
        <f t="shared" si="3"/>
        <v>165832.57</v>
      </c>
      <c r="L34" s="69"/>
      <c r="M34" s="86">
        <f t="shared" si="6"/>
        <v>0</v>
      </c>
      <c r="N34" s="88">
        <f t="shared" si="9"/>
        <v>0</v>
      </c>
      <c r="R34" s="86">
        <f t="shared" si="8"/>
        <v>0</v>
      </c>
      <c r="S34" s="111"/>
      <c r="T34" s="111"/>
    </row>
    <row r="35" spans="2:20">
      <c r="B35" s="67" t="s">
        <v>111</v>
      </c>
      <c r="D35" s="137">
        <v>9723845</v>
      </c>
      <c r="E35" s="86">
        <v>194992.25</v>
      </c>
      <c r="F35" s="86">
        <v>0</v>
      </c>
      <c r="G35" s="86">
        <v>15927.66</v>
      </c>
      <c r="H35" s="86">
        <f t="shared" si="5"/>
        <v>179064.59</v>
      </c>
      <c r="I35" s="69"/>
      <c r="J35" s="87">
        <f t="shared" si="2"/>
        <v>0</v>
      </c>
      <c r="K35" s="69">
        <f t="shared" si="3"/>
        <v>194992.25</v>
      </c>
      <c r="L35" s="69"/>
      <c r="M35" s="86">
        <f t="shared" si="6"/>
        <v>0</v>
      </c>
      <c r="N35" s="88">
        <f t="shared" si="9"/>
        <v>0</v>
      </c>
      <c r="R35" s="86">
        <f t="shared" si="8"/>
        <v>0</v>
      </c>
      <c r="S35" s="111"/>
      <c r="T35" s="111"/>
    </row>
    <row r="36" spans="2:20">
      <c r="B36" s="67" t="s">
        <v>112</v>
      </c>
      <c r="D36" s="137">
        <v>452</v>
      </c>
      <c r="E36" s="86">
        <v>9.06</v>
      </c>
      <c r="F36" s="86">
        <v>0</v>
      </c>
      <c r="G36" s="86">
        <v>0.74</v>
      </c>
      <c r="H36" s="86">
        <v>8.32</v>
      </c>
      <c r="I36" s="69"/>
      <c r="J36" s="87">
        <f t="shared" si="2"/>
        <v>0</v>
      </c>
      <c r="K36" s="69">
        <f t="shared" si="3"/>
        <v>9.06</v>
      </c>
      <c r="L36" s="69"/>
      <c r="M36" s="86">
        <f t="shared" si="6"/>
        <v>0</v>
      </c>
      <c r="N36" s="88">
        <f t="shared" si="9"/>
        <v>0</v>
      </c>
      <c r="R36" s="86">
        <f t="shared" si="8"/>
        <v>0</v>
      </c>
      <c r="S36" s="111"/>
      <c r="T36" s="111"/>
    </row>
    <row r="37" spans="2:20">
      <c r="B37" s="67" t="s">
        <v>113</v>
      </c>
      <c r="D37" s="137">
        <v>34418600</v>
      </c>
      <c r="E37" s="86">
        <v>690196.18</v>
      </c>
      <c r="F37" s="86">
        <v>0</v>
      </c>
      <c r="G37" s="86">
        <v>56377.67</v>
      </c>
      <c r="H37" s="86">
        <f t="shared" si="5"/>
        <v>633818.51</v>
      </c>
      <c r="I37" s="69"/>
      <c r="J37" s="87">
        <f t="shared" si="2"/>
        <v>0</v>
      </c>
      <c r="K37" s="69">
        <f t="shared" si="3"/>
        <v>690196.18</v>
      </c>
      <c r="L37" s="69"/>
      <c r="M37" s="86">
        <f t="shared" si="6"/>
        <v>0</v>
      </c>
      <c r="N37" s="88">
        <f t="shared" si="9"/>
        <v>0</v>
      </c>
      <c r="R37" s="86">
        <f t="shared" si="8"/>
        <v>0</v>
      </c>
      <c r="S37" s="111"/>
      <c r="T37" s="111"/>
    </row>
    <row r="38" spans="2:20">
      <c r="B38" s="67" t="s">
        <v>114</v>
      </c>
      <c r="D38" s="137">
        <v>63210</v>
      </c>
      <c r="E38" s="86">
        <v>1267.55</v>
      </c>
      <c r="F38" s="86">
        <v>0</v>
      </c>
      <c r="G38" s="86">
        <v>103.54</v>
      </c>
      <c r="H38" s="86">
        <f t="shared" si="5"/>
        <v>1164.01</v>
      </c>
      <c r="I38" s="69"/>
      <c r="J38" s="87">
        <f t="shared" si="2"/>
        <v>0</v>
      </c>
      <c r="K38" s="69">
        <f t="shared" si="3"/>
        <v>1267.55</v>
      </c>
      <c r="L38" s="69"/>
      <c r="M38" s="86">
        <f t="shared" si="6"/>
        <v>0</v>
      </c>
      <c r="N38" s="88">
        <f t="shared" si="9"/>
        <v>0</v>
      </c>
      <c r="R38" s="86">
        <f t="shared" si="8"/>
        <v>0</v>
      </c>
      <c r="S38" s="111"/>
      <c r="T38" s="111"/>
    </row>
    <row r="39" spans="2:20">
      <c r="B39" s="67" t="s">
        <v>115</v>
      </c>
      <c r="D39" s="137">
        <v>5083300</v>
      </c>
      <c r="E39" s="86">
        <v>101935.4</v>
      </c>
      <c r="F39" s="86">
        <v>0</v>
      </c>
      <c r="G39" s="86">
        <v>8326.44</v>
      </c>
      <c r="H39" s="86">
        <f t="shared" si="5"/>
        <v>93608.959999999992</v>
      </c>
      <c r="I39" s="69"/>
      <c r="J39" s="87">
        <f t="shared" si="2"/>
        <v>0</v>
      </c>
      <c r="K39" s="69">
        <f t="shared" si="3"/>
        <v>101935.4</v>
      </c>
      <c r="L39" s="69"/>
      <c r="M39" s="86">
        <f t="shared" si="6"/>
        <v>0</v>
      </c>
      <c r="N39" s="88">
        <f t="shared" si="9"/>
        <v>0</v>
      </c>
      <c r="R39" s="86">
        <f t="shared" si="8"/>
        <v>0</v>
      </c>
      <c r="S39" s="111"/>
      <c r="T39" s="111"/>
    </row>
    <row r="40" spans="2:20">
      <c r="B40" s="67" t="s">
        <v>126</v>
      </c>
      <c r="D40" s="137">
        <v>30668200</v>
      </c>
      <c r="E40" s="86">
        <v>614989.42000000004</v>
      </c>
      <c r="F40" s="86">
        <v>0</v>
      </c>
      <c r="G40" s="86">
        <v>50234.51</v>
      </c>
      <c r="H40" s="86">
        <f t="shared" si="5"/>
        <v>564754.91</v>
      </c>
      <c r="I40" s="69"/>
      <c r="J40" s="87">
        <f t="shared" si="2"/>
        <v>0</v>
      </c>
      <c r="K40" s="69">
        <f t="shared" si="3"/>
        <v>614989.42000000004</v>
      </c>
      <c r="L40" s="69"/>
      <c r="M40" s="86">
        <f t="shared" si="6"/>
        <v>0</v>
      </c>
      <c r="N40" s="88">
        <f t="shared" si="9"/>
        <v>0</v>
      </c>
      <c r="R40" s="86">
        <f t="shared" si="8"/>
        <v>0</v>
      </c>
      <c r="S40" s="111"/>
      <c r="T40" s="111"/>
    </row>
    <row r="41" spans="2:20">
      <c r="B41" s="67" t="s">
        <v>137</v>
      </c>
      <c r="D41" s="137">
        <v>188864</v>
      </c>
      <c r="E41" s="86">
        <v>3783.28</v>
      </c>
      <c r="F41" s="86">
        <v>0</v>
      </c>
      <c r="G41" s="86">
        <v>309.02999999999997</v>
      </c>
      <c r="H41" s="86">
        <f t="shared" si="5"/>
        <v>3474.25</v>
      </c>
      <c r="I41" s="69"/>
      <c r="J41" s="87">
        <f t="shared" si="2"/>
        <v>0</v>
      </c>
      <c r="K41" s="69">
        <f t="shared" si="3"/>
        <v>3783.28</v>
      </c>
      <c r="L41" s="69"/>
      <c r="M41" s="86">
        <f t="shared" si="6"/>
        <v>0</v>
      </c>
      <c r="N41" s="88">
        <f t="shared" si="9"/>
        <v>0</v>
      </c>
      <c r="R41" s="86">
        <f t="shared" si="8"/>
        <v>0</v>
      </c>
      <c r="S41" s="111"/>
      <c r="T41" s="111"/>
    </row>
    <row r="42" spans="2:20">
      <c r="B42" s="67" t="s">
        <v>186</v>
      </c>
      <c r="D42" s="137">
        <v>604800</v>
      </c>
      <c r="E42" s="86">
        <v>12128.06</v>
      </c>
      <c r="F42" s="86">
        <v>0</v>
      </c>
      <c r="G42" s="86">
        <v>990.66</v>
      </c>
      <c r="H42" s="86">
        <f t="shared" si="5"/>
        <v>11137.4</v>
      </c>
      <c r="I42" s="69"/>
      <c r="J42" s="87">
        <f t="shared" si="2"/>
        <v>0</v>
      </c>
      <c r="K42" s="69">
        <f t="shared" si="3"/>
        <v>12128.06</v>
      </c>
      <c r="L42" s="69"/>
      <c r="M42" s="86">
        <f t="shared" si="6"/>
        <v>0</v>
      </c>
      <c r="N42" s="88">
        <f t="shared" si="9"/>
        <v>0</v>
      </c>
      <c r="R42" s="86">
        <f t="shared" si="8"/>
        <v>0</v>
      </c>
      <c r="S42" s="132"/>
      <c r="T42" s="111"/>
    </row>
    <row r="43" spans="2:20">
      <c r="B43" s="67" t="s">
        <v>201</v>
      </c>
      <c r="D43" s="137">
        <v>47061600</v>
      </c>
      <c r="E43" s="86">
        <v>943726.26</v>
      </c>
      <c r="F43" s="86">
        <v>0</v>
      </c>
      <c r="G43" s="86">
        <v>77086.899999999994</v>
      </c>
      <c r="H43" s="86">
        <f t="shared" si="5"/>
        <v>866639.35999999999</v>
      </c>
      <c r="I43" s="69"/>
      <c r="J43" s="87">
        <f t="shared" si="2"/>
        <v>0</v>
      </c>
      <c r="K43" s="69">
        <f t="shared" si="3"/>
        <v>943726.26</v>
      </c>
      <c r="L43" s="69"/>
      <c r="M43" s="86">
        <f t="shared" si="6"/>
        <v>0</v>
      </c>
      <c r="N43" s="88">
        <f t="shared" si="9"/>
        <v>0</v>
      </c>
      <c r="R43" s="86">
        <f t="shared" si="8"/>
        <v>0</v>
      </c>
      <c r="S43" s="132"/>
      <c r="T43" s="111"/>
    </row>
    <row r="44" spans="2:20">
      <c r="B44" s="67" t="s">
        <v>202</v>
      </c>
      <c r="D44" s="137">
        <v>23131141</v>
      </c>
      <c r="E44" s="86">
        <v>463848.77</v>
      </c>
      <c r="F44" s="86">
        <v>0</v>
      </c>
      <c r="G44" s="86">
        <v>37888.81</v>
      </c>
      <c r="H44" s="86">
        <f t="shared" si="5"/>
        <v>425959.96</v>
      </c>
      <c r="I44" s="69"/>
      <c r="J44" s="87">
        <f t="shared" si="2"/>
        <v>0</v>
      </c>
      <c r="K44" s="69">
        <f t="shared" si="3"/>
        <v>463848.77</v>
      </c>
      <c r="L44" s="69"/>
      <c r="M44" s="86">
        <f t="shared" si="6"/>
        <v>0</v>
      </c>
      <c r="N44" s="88">
        <f t="shared" si="9"/>
        <v>0</v>
      </c>
      <c r="R44" s="86">
        <f t="shared" si="8"/>
        <v>0</v>
      </c>
      <c r="S44" s="111"/>
      <c r="T44" s="111"/>
    </row>
    <row r="45" spans="2:20">
      <c r="B45" s="67" t="s">
        <v>254</v>
      </c>
      <c r="D45" s="137">
        <v>14453097</v>
      </c>
      <c r="E45" s="86">
        <v>289827.94</v>
      </c>
      <c r="F45" s="86">
        <v>0</v>
      </c>
      <c r="G45" s="86">
        <v>23674.17</v>
      </c>
      <c r="H45" s="86">
        <f t="shared" si="5"/>
        <v>266153.77</v>
      </c>
      <c r="I45" s="69"/>
      <c r="J45" s="87">
        <f t="shared" si="2"/>
        <v>0</v>
      </c>
      <c r="K45" s="69">
        <f t="shared" si="3"/>
        <v>289827.94</v>
      </c>
      <c r="L45" s="69"/>
      <c r="M45" s="86">
        <f t="shared" si="6"/>
        <v>0</v>
      </c>
      <c r="N45" s="88">
        <f t="shared" si="9"/>
        <v>0</v>
      </c>
      <c r="R45" s="86">
        <f t="shared" si="8"/>
        <v>0</v>
      </c>
      <c r="S45" s="111"/>
      <c r="T45" s="111"/>
    </row>
    <row r="46" spans="2:20">
      <c r="B46" s="67" t="s">
        <v>338</v>
      </c>
      <c r="D46" s="137">
        <v>8128589</v>
      </c>
      <c r="E46" s="86">
        <v>163002.6</v>
      </c>
      <c r="F46" s="86">
        <v>0</v>
      </c>
      <c r="G46" s="86">
        <v>13314.63</v>
      </c>
      <c r="H46" s="86">
        <f t="shared" si="5"/>
        <v>149687.97</v>
      </c>
      <c r="I46" s="69"/>
      <c r="J46" s="87"/>
      <c r="K46" s="69"/>
      <c r="L46" s="69"/>
      <c r="M46" s="86"/>
      <c r="N46" s="88"/>
      <c r="R46" s="86"/>
      <c r="S46" s="111"/>
      <c r="T46" s="111"/>
    </row>
    <row r="47" spans="2:20">
      <c r="B47" s="67" t="s">
        <v>255</v>
      </c>
      <c r="D47" s="137">
        <v>0</v>
      </c>
      <c r="E47" s="86">
        <v>0</v>
      </c>
      <c r="F47" s="86">
        <v>0</v>
      </c>
      <c r="G47" s="86">
        <v>0</v>
      </c>
      <c r="H47" s="86">
        <f t="shared" si="5"/>
        <v>0</v>
      </c>
      <c r="I47" s="69"/>
      <c r="J47" s="87" t="e">
        <f t="shared" si="2"/>
        <v>#DIV/0!</v>
      </c>
      <c r="K47" s="69">
        <f t="shared" si="3"/>
        <v>0</v>
      </c>
      <c r="L47" s="69"/>
      <c r="M47" s="86">
        <f t="shared" si="6"/>
        <v>0</v>
      </c>
      <c r="N47" s="88" t="e">
        <f t="shared" si="9"/>
        <v>#DIV/0!</v>
      </c>
      <c r="R47" s="86">
        <f>M47-O47-P47-Q47</f>
        <v>0</v>
      </c>
      <c r="S47" s="111"/>
      <c r="T47" s="111"/>
    </row>
    <row r="48" spans="2:20" s="109" customFormat="1">
      <c r="B48" s="110" t="s">
        <v>100</v>
      </c>
      <c r="C48" s="110"/>
      <c r="D48" s="143"/>
      <c r="E48" s="111">
        <f>SUM(E15:E47)</f>
        <v>24278899.690000005</v>
      </c>
      <c r="F48" s="111">
        <f>SUM(F15:F47)</f>
        <v>3395.36</v>
      </c>
      <c r="G48" s="111">
        <f>SUM(G15:G47)</f>
        <v>1982909.0899999994</v>
      </c>
      <c r="H48" s="111">
        <f>SUM(H15:H47)</f>
        <v>22292595.240000006</v>
      </c>
      <c r="I48" s="111">
        <f>SUM(I15:I47)</f>
        <v>0</v>
      </c>
      <c r="J48" s="112">
        <f t="shared" si="2"/>
        <v>0</v>
      </c>
      <c r="K48" s="73">
        <f t="shared" si="3"/>
        <v>24278899.690000005</v>
      </c>
      <c r="L48" s="111">
        <f>SUM(L15:L47)</f>
        <v>0</v>
      </c>
      <c r="M48" s="111">
        <f>SUM(M15:M47)</f>
        <v>0</v>
      </c>
      <c r="N48" s="113">
        <f t="shared" si="9"/>
        <v>0</v>
      </c>
      <c r="O48" s="111">
        <f>SUM(O15:O47)</f>
        <v>0</v>
      </c>
      <c r="P48" s="111">
        <f>SUM(P15:P47)</f>
        <v>0</v>
      </c>
      <c r="Q48" s="111">
        <f>SUM(Q15:Q47)</f>
        <v>0</v>
      </c>
      <c r="R48" s="111">
        <f>SUM(R15:R47)</f>
        <v>0</v>
      </c>
      <c r="S48" s="111"/>
      <c r="T48" s="111"/>
    </row>
    <row r="49" spans="1:19" s="109" customFormat="1">
      <c r="B49" s="110"/>
      <c r="C49" s="110"/>
      <c r="D49" s="143"/>
      <c r="E49" s="129"/>
      <c r="F49" s="129"/>
      <c r="G49" s="129"/>
      <c r="H49" s="129"/>
      <c r="I49" s="111"/>
      <c r="J49" s="87"/>
      <c r="K49" s="69">
        <f t="shared" si="3"/>
        <v>0</v>
      </c>
      <c r="L49" s="111"/>
      <c r="M49" s="111"/>
      <c r="N49" s="111"/>
      <c r="O49" s="111"/>
      <c r="P49" s="111"/>
      <c r="Q49" s="111"/>
      <c r="R49" s="111"/>
    </row>
    <row r="50" spans="1:19">
      <c r="A50" s="105" t="s">
        <v>78</v>
      </c>
      <c r="B50" s="67" t="s">
        <v>79</v>
      </c>
      <c r="E50" s="86">
        <v>703212.88</v>
      </c>
      <c r="F50" s="86">
        <v>3961.85</v>
      </c>
      <c r="G50" s="86">
        <v>36234.589999999997</v>
      </c>
      <c r="H50" s="86">
        <f t="shared" ref="H50:H67" si="10">E50-F50-G50</f>
        <v>663016.44000000006</v>
      </c>
      <c r="I50" s="69"/>
      <c r="J50" s="87">
        <f t="shared" si="2"/>
        <v>0</v>
      </c>
      <c r="K50" s="69">
        <f t="shared" si="3"/>
        <v>703212.88</v>
      </c>
      <c r="L50" s="69"/>
      <c r="M50" s="86">
        <f t="shared" ref="M50:M67" si="11">I50+L50+Q50</f>
        <v>0</v>
      </c>
      <c r="N50" s="88">
        <f t="shared" si="9"/>
        <v>0</v>
      </c>
      <c r="R50" s="86">
        <f t="shared" ref="R50:R67" si="12">M50-O50-P50-Q50</f>
        <v>0</v>
      </c>
    </row>
    <row r="51" spans="1:19">
      <c r="A51" s="105"/>
      <c r="B51" s="67" t="s">
        <v>179</v>
      </c>
      <c r="E51" s="86">
        <v>0</v>
      </c>
      <c r="F51" s="86">
        <v>0</v>
      </c>
      <c r="G51" s="86">
        <v>0</v>
      </c>
      <c r="H51" s="86">
        <f t="shared" si="10"/>
        <v>0</v>
      </c>
      <c r="I51" s="69"/>
      <c r="J51" s="87" t="e">
        <f t="shared" si="2"/>
        <v>#DIV/0!</v>
      </c>
      <c r="K51" s="69">
        <f t="shared" si="3"/>
        <v>0</v>
      </c>
      <c r="L51" s="69"/>
      <c r="M51" s="86">
        <f t="shared" si="11"/>
        <v>0</v>
      </c>
      <c r="N51" s="88" t="e">
        <f t="shared" si="9"/>
        <v>#DIV/0!</v>
      </c>
      <c r="R51" s="86">
        <f t="shared" si="12"/>
        <v>0</v>
      </c>
    </row>
    <row r="52" spans="1:19">
      <c r="A52" s="105"/>
      <c r="B52" s="67" t="s">
        <v>180</v>
      </c>
      <c r="E52" s="86">
        <v>655243.85</v>
      </c>
      <c r="F52" s="86">
        <v>134436.43</v>
      </c>
      <c r="G52" s="86">
        <v>28530.91</v>
      </c>
      <c r="H52" s="86">
        <f t="shared" si="10"/>
        <v>492276.51</v>
      </c>
      <c r="I52" s="69"/>
      <c r="J52" s="87">
        <f t="shared" si="2"/>
        <v>0</v>
      </c>
      <c r="K52" s="69">
        <f t="shared" si="3"/>
        <v>655243.85</v>
      </c>
      <c r="L52" s="69"/>
      <c r="M52" s="86">
        <f t="shared" si="11"/>
        <v>0</v>
      </c>
      <c r="N52" s="88">
        <f t="shared" si="9"/>
        <v>0</v>
      </c>
      <c r="R52" s="86">
        <f t="shared" si="12"/>
        <v>0</v>
      </c>
    </row>
    <row r="53" spans="1:19">
      <c r="A53" s="105"/>
      <c r="B53" s="67" t="s">
        <v>127</v>
      </c>
      <c r="E53" s="86">
        <v>222.98</v>
      </c>
      <c r="F53" s="86">
        <v>0</v>
      </c>
      <c r="G53" s="86">
        <v>17.32</v>
      </c>
      <c r="H53" s="86">
        <f t="shared" si="10"/>
        <v>205.66</v>
      </c>
      <c r="I53" s="69"/>
      <c r="J53" s="87"/>
      <c r="K53" s="69">
        <f t="shared" si="3"/>
        <v>222.98</v>
      </c>
      <c r="L53" s="69"/>
      <c r="M53" s="86">
        <f t="shared" si="11"/>
        <v>0</v>
      </c>
      <c r="N53" s="88"/>
      <c r="R53" s="86">
        <f t="shared" si="12"/>
        <v>0</v>
      </c>
    </row>
    <row r="54" spans="1:19">
      <c r="B54" s="67" t="s">
        <v>80</v>
      </c>
      <c r="E54" s="86">
        <v>1157.76</v>
      </c>
      <c r="F54" s="86">
        <v>0</v>
      </c>
      <c r="G54" s="86">
        <v>87.23</v>
      </c>
      <c r="H54" s="86">
        <f t="shared" si="10"/>
        <v>1070.53</v>
      </c>
      <c r="I54" s="69"/>
      <c r="J54" s="87">
        <f t="shared" si="2"/>
        <v>0</v>
      </c>
      <c r="K54" s="69">
        <f t="shared" si="3"/>
        <v>1157.76</v>
      </c>
      <c r="L54" s="69"/>
      <c r="M54" s="86">
        <f t="shared" si="11"/>
        <v>0</v>
      </c>
      <c r="N54" s="88">
        <f t="shared" si="9"/>
        <v>0</v>
      </c>
      <c r="R54" s="86">
        <f t="shared" si="12"/>
        <v>0</v>
      </c>
    </row>
    <row r="55" spans="1:19">
      <c r="B55" s="67" t="s">
        <v>181</v>
      </c>
      <c r="E55" s="86">
        <v>0</v>
      </c>
      <c r="F55" s="86">
        <v>0</v>
      </c>
      <c r="G55" s="86">
        <v>0</v>
      </c>
      <c r="H55" s="86">
        <f t="shared" si="10"/>
        <v>0</v>
      </c>
      <c r="I55" s="69"/>
      <c r="J55" s="87"/>
      <c r="K55" s="69">
        <f t="shared" si="3"/>
        <v>0</v>
      </c>
      <c r="L55" s="69"/>
      <c r="M55" s="86">
        <f t="shared" si="11"/>
        <v>0</v>
      </c>
      <c r="N55" s="88"/>
      <c r="R55" s="86">
        <f t="shared" si="12"/>
        <v>0</v>
      </c>
    </row>
    <row r="56" spans="1:19">
      <c r="B56" s="67" t="s">
        <v>81</v>
      </c>
      <c r="E56" s="86">
        <v>818687.1</v>
      </c>
      <c r="F56" s="86">
        <v>65285.99</v>
      </c>
      <c r="G56" s="86">
        <v>95223.47</v>
      </c>
      <c r="H56" s="86">
        <f t="shared" si="10"/>
        <v>658177.64</v>
      </c>
      <c r="I56" s="69"/>
      <c r="J56" s="87">
        <f t="shared" si="2"/>
        <v>0</v>
      </c>
      <c r="K56" s="69">
        <f t="shared" si="3"/>
        <v>818687.1</v>
      </c>
      <c r="L56" s="69"/>
      <c r="M56" s="86">
        <f t="shared" si="11"/>
        <v>0</v>
      </c>
      <c r="N56" s="88">
        <f t="shared" si="9"/>
        <v>0</v>
      </c>
      <c r="R56" s="86">
        <f t="shared" si="12"/>
        <v>0</v>
      </c>
      <c r="S56" s="86"/>
    </row>
    <row r="57" spans="1:19">
      <c r="A57" s="86"/>
      <c r="B57" s="67" t="s">
        <v>82</v>
      </c>
      <c r="E57" s="86">
        <v>9919.09</v>
      </c>
      <c r="F57" s="86">
        <v>1402.952</v>
      </c>
      <c r="G57" s="86">
        <v>441.3</v>
      </c>
      <c r="H57" s="86">
        <f t="shared" si="10"/>
        <v>8074.8380000000006</v>
      </c>
      <c r="I57" s="69"/>
      <c r="J57" s="87">
        <f t="shared" si="2"/>
        <v>0</v>
      </c>
      <c r="K57" s="69">
        <f t="shared" si="3"/>
        <v>9919.09</v>
      </c>
      <c r="L57" s="69"/>
      <c r="M57" s="86">
        <f t="shared" si="11"/>
        <v>0</v>
      </c>
      <c r="N57" s="88">
        <f t="shared" si="9"/>
        <v>0</v>
      </c>
      <c r="R57" s="86">
        <f t="shared" si="12"/>
        <v>0</v>
      </c>
    </row>
    <row r="58" spans="1:19">
      <c r="B58" s="67" t="s">
        <v>83</v>
      </c>
      <c r="E58" s="86">
        <v>1353615.62</v>
      </c>
      <c r="F58" s="86">
        <v>121824.62</v>
      </c>
      <c r="G58" s="86">
        <v>63402.32</v>
      </c>
      <c r="H58" s="86">
        <f t="shared" si="10"/>
        <v>1168388.68</v>
      </c>
      <c r="I58" s="69"/>
      <c r="J58" s="87">
        <f t="shared" si="2"/>
        <v>0</v>
      </c>
      <c r="K58" s="69">
        <f t="shared" si="3"/>
        <v>1353615.62</v>
      </c>
      <c r="L58" s="69"/>
      <c r="M58" s="86">
        <f t="shared" si="11"/>
        <v>0</v>
      </c>
      <c r="N58" s="88">
        <f t="shared" si="9"/>
        <v>0</v>
      </c>
      <c r="R58" s="86">
        <f t="shared" si="12"/>
        <v>0</v>
      </c>
    </row>
    <row r="59" spans="1:19">
      <c r="B59" s="67" t="s">
        <v>84</v>
      </c>
      <c r="E59" s="86">
        <v>188780.93</v>
      </c>
      <c r="F59" s="86">
        <v>41496.449999999997</v>
      </c>
      <c r="G59" s="86">
        <v>8068.55</v>
      </c>
      <c r="H59" s="86">
        <f t="shared" si="10"/>
        <v>139215.93</v>
      </c>
      <c r="I59" s="69"/>
      <c r="J59" s="87">
        <f t="shared" si="2"/>
        <v>0</v>
      </c>
      <c r="K59" s="69">
        <f t="shared" si="3"/>
        <v>188780.93</v>
      </c>
      <c r="L59" s="69"/>
      <c r="M59" s="86">
        <f t="shared" si="11"/>
        <v>0</v>
      </c>
      <c r="N59" s="88">
        <f t="shared" si="9"/>
        <v>0</v>
      </c>
      <c r="R59" s="86">
        <f t="shared" si="12"/>
        <v>0</v>
      </c>
    </row>
    <row r="60" spans="1:19">
      <c r="B60" s="67" t="s">
        <v>97</v>
      </c>
      <c r="E60" s="86">
        <v>1387558.14</v>
      </c>
      <c r="F60" s="86">
        <v>1009.7</v>
      </c>
      <c r="G60" s="86">
        <v>175247.89</v>
      </c>
      <c r="H60" s="86">
        <f t="shared" si="10"/>
        <v>1211300.5499999998</v>
      </c>
      <c r="I60" s="69"/>
      <c r="J60" s="87">
        <f t="shared" si="2"/>
        <v>0</v>
      </c>
      <c r="K60" s="69">
        <f t="shared" si="3"/>
        <v>1387558.14</v>
      </c>
      <c r="L60" s="69"/>
      <c r="M60" s="86">
        <f t="shared" si="11"/>
        <v>0</v>
      </c>
      <c r="N60" s="88">
        <f t="shared" si="9"/>
        <v>0</v>
      </c>
      <c r="R60" s="86">
        <f t="shared" si="12"/>
        <v>0</v>
      </c>
    </row>
    <row r="61" spans="1:19">
      <c r="B61" s="67" t="s">
        <v>128</v>
      </c>
      <c r="E61" s="86">
        <v>86398.080000000002</v>
      </c>
      <c r="F61" s="86">
        <v>1.38</v>
      </c>
      <c r="G61" s="86">
        <v>10919.81</v>
      </c>
      <c r="H61" s="86">
        <f t="shared" si="10"/>
        <v>75476.89</v>
      </c>
      <c r="I61" s="69"/>
      <c r="J61" s="87">
        <f t="shared" si="2"/>
        <v>0</v>
      </c>
      <c r="K61" s="69">
        <f t="shared" si="3"/>
        <v>86398.080000000002</v>
      </c>
      <c r="L61" s="69"/>
      <c r="M61" s="86">
        <f t="shared" si="11"/>
        <v>0</v>
      </c>
      <c r="N61" s="88">
        <f t="shared" si="9"/>
        <v>0</v>
      </c>
      <c r="R61" s="86">
        <f t="shared" si="12"/>
        <v>0</v>
      </c>
    </row>
    <row r="62" spans="1:19">
      <c r="B62" s="67" t="s">
        <v>78</v>
      </c>
      <c r="E62" s="86">
        <v>3140006.86</v>
      </c>
      <c r="F62" s="86">
        <v>155254</v>
      </c>
      <c r="G62" s="86">
        <v>377247.29</v>
      </c>
      <c r="H62" s="86">
        <f t="shared" si="10"/>
        <v>2607505.5699999998</v>
      </c>
      <c r="I62" s="69"/>
      <c r="J62" s="87">
        <f t="shared" si="2"/>
        <v>0</v>
      </c>
      <c r="K62" s="69">
        <f t="shared" si="3"/>
        <v>3140006.86</v>
      </c>
      <c r="L62" s="69"/>
      <c r="M62" s="86">
        <f t="shared" si="11"/>
        <v>0</v>
      </c>
      <c r="N62" s="88">
        <f t="shared" si="9"/>
        <v>0</v>
      </c>
      <c r="R62" s="86">
        <f t="shared" si="12"/>
        <v>0</v>
      </c>
    </row>
    <row r="63" spans="1:19">
      <c r="B63" s="67" t="s">
        <v>85</v>
      </c>
      <c r="E63" s="86">
        <v>0</v>
      </c>
      <c r="F63" s="86">
        <v>0</v>
      </c>
      <c r="G63" s="86">
        <v>0</v>
      </c>
      <c r="H63" s="86">
        <f t="shared" si="10"/>
        <v>0</v>
      </c>
      <c r="I63" s="69"/>
      <c r="J63" s="87" t="e">
        <f t="shared" si="2"/>
        <v>#DIV/0!</v>
      </c>
      <c r="K63" s="69">
        <f t="shared" si="3"/>
        <v>0</v>
      </c>
      <c r="L63" s="69"/>
      <c r="M63" s="86">
        <f t="shared" si="11"/>
        <v>0</v>
      </c>
      <c r="N63" s="88" t="e">
        <f t="shared" si="9"/>
        <v>#DIV/0!</v>
      </c>
      <c r="R63" s="86">
        <f t="shared" si="12"/>
        <v>0</v>
      </c>
    </row>
    <row r="64" spans="1:19">
      <c r="B64" s="67" t="s">
        <v>86</v>
      </c>
      <c r="E64" s="86">
        <v>2460125.14</v>
      </c>
      <c r="F64" s="86">
        <v>2222.1799999999998</v>
      </c>
      <c r="G64" s="86">
        <v>310657.96000000002</v>
      </c>
      <c r="H64" s="86">
        <f t="shared" si="10"/>
        <v>2147245</v>
      </c>
      <c r="I64" s="69"/>
      <c r="J64" s="87">
        <f t="shared" si="2"/>
        <v>0</v>
      </c>
      <c r="K64" s="69">
        <f t="shared" si="3"/>
        <v>2460125.14</v>
      </c>
      <c r="L64" s="69"/>
      <c r="M64" s="86">
        <f t="shared" si="11"/>
        <v>0</v>
      </c>
      <c r="N64" s="88">
        <f t="shared" si="9"/>
        <v>0</v>
      </c>
      <c r="R64" s="86">
        <f t="shared" si="12"/>
        <v>0</v>
      </c>
      <c r="S64" s="86"/>
    </row>
    <row r="65" spans="1:18">
      <c r="B65" s="67" t="s">
        <v>87</v>
      </c>
      <c r="E65" s="86">
        <v>42377.8</v>
      </c>
      <c r="F65" s="86">
        <v>52.67</v>
      </c>
      <c r="G65" s="86">
        <v>6098.92</v>
      </c>
      <c r="H65" s="86">
        <f t="shared" si="10"/>
        <v>36226.210000000006</v>
      </c>
      <c r="I65" s="69"/>
      <c r="J65" s="87">
        <f t="shared" si="2"/>
        <v>0</v>
      </c>
      <c r="K65" s="69">
        <f t="shared" si="3"/>
        <v>42377.8</v>
      </c>
      <c r="L65" s="69"/>
      <c r="M65" s="86">
        <f t="shared" si="11"/>
        <v>0</v>
      </c>
      <c r="N65" s="88">
        <f t="shared" si="9"/>
        <v>0</v>
      </c>
      <c r="R65" s="86">
        <f t="shared" si="12"/>
        <v>0</v>
      </c>
    </row>
    <row r="66" spans="1:18">
      <c r="B66" s="67" t="s">
        <v>129</v>
      </c>
      <c r="E66" s="86">
        <v>2740754.9</v>
      </c>
      <c r="F66" s="86">
        <v>0</v>
      </c>
      <c r="G66" s="86">
        <v>142023.57</v>
      </c>
      <c r="H66" s="86">
        <f t="shared" si="10"/>
        <v>2598731.33</v>
      </c>
      <c r="I66" s="69"/>
      <c r="J66" s="87">
        <f t="shared" si="2"/>
        <v>0</v>
      </c>
      <c r="K66" s="69">
        <f t="shared" si="3"/>
        <v>2740754.9</v>
      </c>
      <c r="L66" s="69"/>
      <c r="M66" s="86">
        <f t="shared" si="11"/>
        <v>0</v>
      </c>
      <c r="N66" s="88">
        <f t="shared" si="9"/>
        <v>0</v>
      </c>
      <c r="R66" s="86">
        <f t="shared" si="12"/>
        <v>0</v>
      </c>
    </row>
    <row r="67" spans="1:18">
      <c r="B67" s="67" t="s">
        <v>194</v>
      </c>
      <c r="E67" s="86">
        <v>619571.31999999995</v>
      </c>
      <c r="F67" s="86">
        <v>161.25</v>
      </c>
      <c r="G67" s="86">
        <v>78288.149999999994</v>
      </c>
      <c r="H67" s="86">
        <f t="shared" si="10"/>
        <v>541121.91999999993</v>
      </c>
      <c r="I67" s="69"/>
      <c r="J67" s="87">
        <f t="shared" si="2"/>
        <v>0</v>
      </c>
      <c r="K67" s="69">
        <f t="shared" si="3"/>
        <v>619571.31999999995</v>
      </c>
      <c r="L67" s="69"/>
      <c r="M67" s="86">
        <f t="shared" si="11"/>
        <v>0</v>
      </c>
      <c r="N67" s="88">
        <f t="shared" si="9"/>
        <v>0</v>
      </c>
      <c r="R67" s="86">
        <f t="shared" si="12"/>
        <v>0</v>
      </c>
    </row>
    <row r="68" spans="1:18" s="109" customFormat="1">
      <c r="B68" s="110" t="s">
        <v>101</v>
      </c>
      <c r="C68" s="110"/>
      <c r="D68" s="143"/>
      <c r="E68" s="111">
        <f>SUM(E50:E67)</f>
        <v>14207632.450000001</v>
      </c>
      <c r="F68" s="111">
        <f>SUM(F50:F67)</f>
        <v>527109.47200000007</v>
      </c>
      <c r="G68" s="111">
        <f>SUM(G50:G67)</f>
        <v>1332489.2799999998</v>
      </c>
      <c r="H68" s="111">
        <f>SUM(H50:H67)</f>
        <v>12348033.698000001</v>
      </c>
      <c r="I68" s="111">
        <f>SUM(I50:I67)</f>
        <v>0</v>
      </c>
      <c r="J68" s="112">
        <f t="shared" si="2"/>
        <v>0</v>
      </c>
      <c r="K68" s="73">
        <f t="shared" si="3"/>
        <v>14207632.450000001</v>
      </c>
      <c r="L68" s="111">
        <f>SUM(L50:L67)</f>
        <v>0</v>
      </c>
      <c r="M68" s="111">
        <f>SUM(M50:M67)</f>
        <v>0</v>
      </c>
      <c r="N68" s="113">
        <f t="shared" si="9"/>
        <v>0</v>
      </c>
      <c r="O68" s="111">
        <f>SUM(O50:O67)</f>
        <v>0</v>
      </c>
      <c r="P68" s="111">
        <f>SUM(P50:P67)</f>
        <v>0</v>
      </c>
      <c r="Q68" s="111">
        <f>SUM(Q50:Q67)</f>
        <v>0</v>
      </c>
      <c r="R68" s="111">
        <f>SUM(R50:R67)</f>
        <v>0</v>
      </c>
    </row>
    <row r="69" spans="1:18" s="109" customFormat="1">
      <c r="B69" s="110"/>
      <c r="C69" s="110"/>
      <c r="D69" s="143"/>
      <c r="E69" s="129"/>
      <c r="F69" s="129"/>
      <c r="G69" s="129"/>
      <c r="H69" s="129"/>
      <c r="I69" s="111"/>
      <c r="J69" s="87"/>
      <c r="K69" s="69">
        <f t="shared" si="3"/>
        <v>0</v>
      </c>
      <c r="L69" s="111"/>
      <c r="M69" s="111"/>
      <c r="N69" s="111"/>
      <c r="O69" s="111"/>
      <c r="P69" s="111"/>
      <c r="Q69" s="111"/>
      <c r="R69" s="111"/>
    </row>
    <row r="70" spans="1:18">
      <c r="A70" s="105" t="s">
        <v>88</v>
      </c>
      <c r="B70" s="67" t="s">
        <v>89</v>
      </c>
      <c r="E70" s="86">
        <v>103188.62</v>
      </c>
      <c r="F70" s="86">
        <v>10519.58</v>
      </c>
      <c r="G70" s="86">
        <v>6354.12</v>
      </c>
      <c r="H70" s="86">
        <f t="shared" ref="H70:H74" si="13">E70-F70-G70</f>
        <v>86314.92</v>
      </c>
      <c r="I70" s="69"/>
      <c r="J70" s="87">
        <f t="shared" si="2"/>
        <v>0</v>
      </c>
      <c r="K70" s="69">
        <f t="shared" si="3"/>
        <v>103188.62</v>
      </c>
      <c r="L70" s="69"/>
      <c r="M70" s="86">
        <f>I70+L70+Q70</f>
        <v>0</v>
      </c>
      <c r="N70" s="88">
        <f t="shared" si="9"/>
        <v>0</v>
      </c>
      <c r="O70" s="69">
        <v>0</v>
      </c>
      <c r="R70" s="86">
        <f>M70-O70-P70-Q70</f>
        <v>0</v>
      </c>
    </row>
    <row r="71" spans="1:18">
      <c r="A71" s="105"/>
      <c r="B71" s="67" t="s">
        <v>130</v>
      </c>
      <c r="E71" s="86">
        <v>597.04</v>
      </c>
      <c r="F71" s="86">
        <v>242.24</v>
      </c>
      <c r="G71" s="86">
        <v>24.33</v>
      </c>
      <c r="H71" s="86">
        <f t="shared" si="13"/>
        <v>330.46999999999997</v>
      </c>
      <c r="I71" s="69"/>
      <c r="J71" s="87">
        <f t="shared" si="2"/>
        <v>0</v>
      </c>
      <c r="K71" s="69">
        <f t="shared" si="3"/>
        <v>597.04</v>
      </c>
      <c r="L71" s="69"/>
      <c r="M71" s="86">
        <f>I71+L71+Q71</f>
        <v>0</v>
      </c>
      <c r="N71" s="88">
        <f t="shared" si="9"/>
        <v>0</v>
      </c>
      <c r="O71" s="69">
        <v>0</v>
      </c>
      <c r="R71" s="86">
        <f>M71-O71-P71-Q71</f>
        <v>0</v>
      </c>
    </row>
    <row r="72" spans="1:18">
      <c r="A72" s="105"/>
      <c r="B72" s="67" t="s">
        <v>131</v>
      </c>
      <c r="E72" s="86">
        <v>0</v>
      </c>
      <c r="F72" s="86">
        <v>0</v>
      </c>
      <c r="G72" s="86">
        <v>0</v>
      </c>
      <c r="H72" s="86">
        <f t="shared" si="13"/>
        <v>0</v>
      </c>
      <c r="I72" s="69"/>
      <c r="J72" s="87" t="e">
        <f t="shared" si="2"/>
        <v>#DIV/0!</v>
      </c>
      <c r="K72" s="69">
        <f t="shared" si="3"/>
        <v>0</v>
      </c>
      <c r="L72" s="69"/>
      <c r="M72" s="86">
        <f>I72+L72+Q72</f>
        <v>0</v>
      </c>
      <c r="N72" s="88" t="e">
        <f t="shared" si="9"/>
        <v>#DIV/0!</v>
      </c>
      <c r="O72" s="69">
        <v>0</v>
      </c>
      <c r="R72" s="86">
        <f>M72-O72-P72-Q72</f>
        <v>0</v>
      </c>
    </row>
    <row r="73" spans="1:18">
      <c r="A73" s="105"/>
      <c r="B73" s="67" t="s">
        <v>182</v>
      </c>
      <c r="E73" s="86">
        <v>255.77</v>
      </c>
      <c r="F73" s="86">
        <v>0</v>
      </c>
      <c r="G73" s="86">
        <v>24.21</v>
      </c>
      <c r="H73" s="86">
        <f t="shared" si="13"/>
        <v>231.56</v>
      </c>
      <c r="I73" s="69"/>
      <c r="J73" s="87">
        <f t="shared" ref="J73:J123" si="14">I73/E73</f>
        <v>0</v>
      </c>
      <c r="K73" s="69">
        <f t="shared" ref="K73:K124" si="15">E73-I73</f>
        <v>255.77</v>
      </c>
      <c r="L73" s="69"/>
      <c r="M73" s="86">
        <f>I73+L73+Q73</f>
        <v>24.21</v>
      </c>
      <c r="N73" s="88">
        <f t="shared" si="9"/>
        <v>9.4655354419986709E-2</v>
      </c>
      <c r="O73" s="69">
        <v>0</v>
      </c>
      <c r="Q73" s="69">
        <v>24.21</v>
      </c>
      <c r="R73" s="86">
        <f>M73-O73-P73-Q73</f>
        <v>0</v>
      </c>
    </row>
    <row r="74" spans="1:18">
      <c r="A74" s="105"/>
      <c r="B74" s="67" t="s">
        <v>196</v>
      </c>
      <c r="E74" s="86">
        <v>1852.13</v>
      </c>
      <c r="F74" s="86">
        <v>260.74</v>
      </c>
      <c r="G74" s="86">
        <v>109.12</v>
      </c>
      <c r="H74" s="86">
        <f t="shared" si="13"/>
        <v>1482.27</v>
      </c>
      <c r="I74" s="69"/>
      <c r="J74" s="87">
        <f t="shared" si="14"/>
        <v>0</v>
      </c>
      <c r="K74" s="69">
        <f t="shared" si="15"/>
        <v>1852.13</v>
      </c>
      <c r="L74" s="69">
        <v>0</v>
      </c>
      <c r="M74" s="86">
        <f>I74+L74+Q74</f>
        <v>0</v>
      </c>
      <c r="N74" s="88">
        <f t="shared" si="9"/>
        <v>0</v>
      </c>
      <c r="O74" s="69">
        <v>0</v>
      </c>
      <c r="R74" s="86">
        <f>M74-O74-P74-Q74</f>
        <v>0</v>
      </c>
    </row>
    <row r="75" spans="1:18" s="109" customFormat="1">
      <c r="A75" s="105"/>
      <c r="B75" s="110" t="s">
        <v>102</v>
      </c>
      <c r="C75" s="110"/>
      <c r="D75" s="143"/>
      <c r="E75" s="111">
        <f>SUM(E70:E74)</f>
        <v>105893.56</v>
      </c>
      <c r="F75" s="111">
        <f>SUM(F70:F74)</f>
        <v>11022.56</v>
      </c>
      <c r="G75" s="111">
        <f>SUM(G70:G74)</f>
        <v>6511.78</v>
      </c>
      <c r="H75" s="111">
        <f>SUM(H70:H74)</f>
        <v>88359.22</v>
      </c>
      <c r="I75" s="111">
        <f>SUM(I70:I74)</f>
        <v>0</v>
      </c>
      <c r="J75" s="112">
        <f t="shared" si="14"/>
        <v>0</v>
      </c>
      <c r="K75" s="73">
        <f t="shared" si="15"/>
        <v>105893.56</v>
      </c>
      <c r="L75" s="111">
        <f>SUM(L70)</f>
        <v>0</v>
      </c>
      <c r="M75" s="111">
        <f>SUM(M70:M74)</f>
        <v>24.21</v>
      </c>
      <c r="N75" s="113">
        <f t="shared" si="9"/>
        <v>2.2862580122908326E-4</v>
      </c>
      <c r="O75" s="111">
        <f>SUM(O70:O74)</f>
        <v>0</v>
      </c>
      <c r="P75" s="111">
        <f>SUM(P70:P74)</f>
        <v>0</v>
      </c>
      <c r="Q75" s="111">
        <f>SUM(Q70:Q74)</f>
        <v>24.21</v>
      </c>
      <c r="R75" s="111">
        <f>SUM(R70:R74)</f>
        <v>0</v>
      </c>
    </row>
    <row r="76" spans="1:18" s="109" customFormat="1">
      <c r="A76" s="105"/>
      <c r="B76" s="110"/>
      <c r="C76" s="110"/>
      <c r="D76" s="143"/>
      <c r="E76" s="129"/>
      <c r="F76" s="129"/>
      <c r="G76" s="129"/>
      <c r="H76" s="129"/>
      <c r="I76" s="111"/>
      <c r="J76" s="87"/>
      <c r="K76" s="69">
        <f t="shared" si="15"/>
        <v>0</v>
      </c>
      <c r="L76" s="111"/>
      <c r="M76" s="111"/>
      <c r="N76" s="111"/>
      <c r="O76" s="111"/>
      <c r="P76" s="111"/>
      <c r="Q76" s="111"/>
      <c r="R76" s="108"/>
    </row>
    <row r="77" spans="1:18" s="109" customFormat="1">
      <c r="A77" s="105" t="s">
        <v>132</v>
      </c>
      <c r="B77" s="106" t="s">
        <v>105</v>
      </c>
      <c r="C77" s="106"/>
      <c r="D77" s="144"/>
      <c r="E77" s="107">
        <v>79036.06</v>
      </c>
      <c r="F77" s="107">
        <v>4983.22</v>
      </c>
      <c r="G77" s="107"/>
      <c r="H77" s="86">
        <f t="shared" ref="H77:H79" si="16">E77-F77-G77</f>
        <v>74052.84</v>
      </c>
      <c r="I77" s="108"/>
      <c r="J77" s="87">
        <f t="shared" si="14"/>
        <v>0</v>
      </c>
      <c r="K77" s="69">
        <f t="shared" si="15"/>
        <v>79036.06</v>
      </c>
      <c r="L77" s="108"/>
      <c r="M77" s="86">
        <f>I77+L77+Q77</f>
        <v>0</v>
      </c>
      <c r="N77" s="88">
        <f t="shared" si="9"/>
        <v>0</v>
      </c>
      <c r="O77" s="108"/>
      <c r="P77" s="108"/>
      <c r="Q77" s="128">
        <v>0</v>
      </c>
      <c r="R77" s="86">
        <f>M77-O77-P77-Q77</f>
        <v>0</v>
      </c>
    </row>
    <row r="78" spans="1:18" s="109" customFormat="1">
      <c r="A78" s="105"/>
      <c r="B78" s="106" t="s">
        <v>290</v>
      </c>
      <c r="C78" s="106"/>
      <c r="D78" s="144"/>
      <c r="E78" s="107">
        <v>1162.29</v>
      </c>
      <c r="F78" s="107">
        <v>0</v>
      </c>
      <c r="G78" s="107">
        <v>0</v>
      </c>
      <c r="H78" s="86">
        <f t="shared" si="16"/>
        <v>1162.29</v>
      </c>
      <c r="I78" s="108"/>
      <c r="J78" s="87">
        <f t="shared" si="14"/>
        <v>0</v>
      </c>
      <c r="K78" s="69">
        <f t="shared" si="15"/>
        <v>1162.29</v>
      </c>
      <c r="L78" s="108"/>
      <c r="M78" s="86">
        <f>I78+L78+Q78</f>
        <v>0</v>
      </c>
      <c r="N78" s="88">
        <f t="shared" si="9"/>
        <v>0</v>
      </c>
      <c r="O78" s="108"/>
      <c r="P78" s="108"/>
      <c r="Q78" s="128">
        <v>0</v>
      </c>
      <c r="R78" s="86">
        <f>M78-O78-P78-Q78</f>
        <v>0</v>
      </c>
    </row>
    <row r="79" spans="1:18" s="109" customFormat="1">
      <c r="A79" s="105"/>
      <c r="B79" s="106" t="s">
        <v>178</v>
      </c>
      <c r="C79" s="106"/>
      <c r="D79" s="144"/>
      <c r="E79" s="107">
        <v>43264.02</v>
      </c>
      <c r="F79" s="107">
        <v>0</v>
      </c>
      <c r="G79" s="107">
        <v>0</v>
      </c>
      <c r="H79" s="86">
        <f t="shared" si="16"/>
        <v>43264.02</v>
      </c>
      <c r="I79" s="108"/>
      <c r="J79" s="87">
        <f t="shared" si="14"/>
        <v>0</v>
      </c>
      <c r="K79" s="69">
        <f t="shared" si="15"/>
        <v>43264.02</v>
      </c>
      <c r="L79" s="108"/>
      <c r="M79" s="86">
        <f>I79+L79+Q79</f>
        <v>0</v>
      </c>
      <c r="N79" s="88">
        <f t="shared" si="9"/>
        <v>0</v>
      </c>
      <c r="O79" s="108"/>
      <c r="P79" s="108"/>
      <c r="Q79" s="128">
        <v>0</v>
      </c>
      <c r="R79" s="86">
        <f>M79-O79-P79-Q79</f>
        <v>0</v>
      </c>
    </row>
    <row r="80" spans="1:18" s="109" customFormat="1">
      <c r="A80" s="105"/>
      <c r="B80" s="110" t="s">
        <v>106</v>
      </c>
      <c r="C80" s="110"/>
      <c r="D80" s="143"/>
      <c r="E80" s="111">
        <f>SUM(E77:E79)</f>
        <v>123462.37</v>
      </c>
      <c r="F80" s="111">
        <f>SUM(F77:F79)</f>
        <v>4983.22</v>
      </c>
      <c r="G80" s="111">
        <f>SUM(G77:G79)</f>
        <v>0</v>
      </c>
      <c r="H80" s="111">
        <f>SUM(H77:H79)</f>
        <v>118479.15</v>
      </c>
      <c r="I80" s="111">
        <f>SUM(I77:I79)</f>
        <v>0</v>
      </c>
      <c r="J80" s="112">
        <f t="shared" si="14"/>
        <v>0</v>
      </c>
      <c r="K80" s="73">
        <f t="shared" si="15"/>
        <v>123462.37</v>
      </c>
      <c r="L80" s="111">
        <f>SUM(L77)</f>
        <v>0</v>
      </c>
      <c r="M80" s="111">
        <f>SUM(M77:M79)</f>
        <v>0</v>
      </c>
      <c r="N80" s="113">
        <f t="shared" si="9"/>
        <v>0</v>
      </c>
      <c r="O80" s="111">
        <f>SUM(O77)</f>
        <v>0</v>
      </c>
      <c r="P80" s="111">
        <f>SUM(P77:P79)</f>
        <v>0</v>
      </c>
      <c r="Q80" s="111">
        <f>SUM(Q77:Q79)</f>
        <v>0</v>
      </c>
      <c r="R80" s="111">
        <f>SUM(R77:R79)</f>
        <v>0</v>
      </c>
    </row>
    <row r="81" spans="1:18" s="109" customFormat="1">
      <c r="A81" s="105"/>
      <c r="B81" s="110"/>
      <c r="C81" s="110"/>
      <c r="D81" s="143"/>
      <c r="E81" s="129"/>
      <c r="F81" s="129"/>
      <c r="G81" s="129"/>
      <c r="H81" s="129"/>
      <c r="I81" s="111"/>
      <c r="J81" s="87"/>
      <c r="K81" s="69">
        <f t="shared" si="15"/>
        <v>0</v>
      </c>
      <c r="L81" s="111"/>
      <c r="M81" s="111"/>
      <c r="N81" s="111"/>
      <c r="O81" s="111"/>
      <c r="P81" s="111"/>
      <c r="Q81" s="111"/>
      <c r="R81" s="111"/>
    </row>
    <row r="82" spans="1:18" s="109" customFormat="1">
      <c r="A82" s="105" t="s">
        <v>133</v>
      </c>
      <c r="B82" s="106" t="s">
        <v>134</v>
      </c>
      <c r="C82" s="106"/>
      <c r="D82" s="144"/>
      <c r="E82" s="107">
        <v>1625333.14</v>
      </c>
      <c r="F82" s="107">
        <v>67159</v>
      </c>
      <c r="G82" s="107">
        <v>148217.79</v>
      </c>
      <c r="H82" s="86">
        <f t="shared" ref="H82:H95" si="17">E82-F82-G82</f>
        <v>1409956.3499999999</v>
      </c>
      <c r="I82" s="108"/>
      <c r="J82" s="87">
        <f t="shared" si="14"/>
        <v>0</v>
      </c>
      <c r="K82" s="69">
        <f t="shared" si="15"/>
        <v>1625333.14</v>
      </c>
      <c r="L82" s="108"/>
      <c r="M82" s="86">
        <f t="shared" ref="M82:M95" si="18">I82+L82+Q82</f>
        <v>0</v>
      </c>
      <c r="N82" s="88">
        <f t="shared" si="9"/>
        <v>0</v>
      </c>
      <c r="O82" s="108"/>
      <c r="P82" s="108"/>
      <c r="Q82" s="108"/>
      <c r="R82" s="86">
        <f t="shared" ref="R82:R95" si="19">M82-O82-P82-Q82</f>
        <v>0</v>
      </c>
    </row>
    <row r="83" spans="1:18" s="109" customFormat="1">
      <c r="A83" s="105"/>
      <c r="B83" s="106" t="s">
        <v>307</v>
      </c>
      <c r="C83" s="106"/>
      <c r="D83" s="144"/>
      <c r="E83" s="107">
        <v>0</v>
      </c>
      <c r="F83" s="107">
        <v>0</v>
      </c>
      <c r="G83" s="107">
        <v>0</v>
      </c>
      <c r="H83" s="86">
        <f t="shared" si="17"/>
        <v>0</v>
      </c>
      <c r="I83" s="108"/>
      <c r="J83" s="87" t="e">
        <f t="shared" si="14"/>
        <v>#DIV/0!</v>
      </c>
      <c r="K83" s="69">
        <f t="shared" si="15"/>
        <v>0</v>
      </c>
      <c r="L83" s="108"/>
      <c r="M83" s="86">
        <f t="shared" si="18"/>
        <v>0</v>
      </c>
      <c r="N83" s="88" t="e">
        <f t="shared" si="9"/>
        <v>#DIV/0!</v>
      </c>
      <c r="O83" s="108"/>
      <c r="P83" s="108"/>
      <c r="Q83" s="108"/>
      <c r="R83" s="86">
        <f t="shared" si="19"/>
        <v>0</v>
      </c>
    </row>
    <row r="84" spans="1:18" s="109" customFormat="1">
      <c r="A84" s="105"/>
      <c r="B84" s="106" t="s">
        <v>183</v>
      </c>
      <c r="C84" s="106"/>
      <c r="D84" s="144"/>
      <c r="E84" s="107">
        <v>23000.49</v>
      </c>
      <c r="F84" s="107">
        <v>273.41000000000003</v>
      </c>
      <c r="G84" s="107">
        <v>2161.86</v>
      </c>
      <c r="H84" s="86">
        <f t="shared" si="17"/>
        <v>20565.22</v>
      </c>
      <c r="I84" s="108"/>
      <c r="J84" s="87">
        <f t="shared" si="14"/>
        <v>0</v>
      </c>
      <c r="K84" s="69">
        <f t="shared" si="15"/>
        <v>23000.49</v>
      </c>
      <c r="L84" s="108"/>
      <c r="M84" s="86">
        <f t="shared" si="18"/>
        <v>0</v>
      </c>
      <c r="N84" s="88">
        <f t="shared" si="9"/>
        <v>0</v>
      </c>
      <c r="O84" s="108"/>
      <c r="P84" s="108"/>
      <c r="Q84" s="108"/>
      <c r="R84" s="86">
        <f t="shared" si="19"/>
        <v>0</v>
      </c>
    </row>
    <row r="85" spans="1:18" s="109" customFormat="1">
      <c r="A85" s="105"/>
      <c r="B85" s="106" t="s">
        <v>184</v>
      </c>
      <c r="C85" s="106"/>
      <c r="D85" s="144"/>
      <c r="E85" s="107">
        <v>213.36</v>
      </c>
      <c r="F85" s="107">
        <v>33.67</v>
      </c>
      <c r="G85" s="107">
        <v>17.18</v>
      </c>
      <c r="H85" s="86">
        <f t="shared" si="17"/>
        <v>162.51</v>
      </c>
      <c r="I85" s="108"/>
      <c r="J85" s="87">
        <f t="shared" si="14"/>
        <v>0</v>
      </c>
      <c r="K85" s="69">
        <f t="shared" si="15"/>
        <v>213.36</v>
      </c>
      <c r="L85" s="108"/>
      <c r="M85" s="86">
        <f t="shared" si="18"/>
        <v>0</v>
      </c>
      <c r="N85" s="88">
        <f t="shared" si="9"/>
        <v>0</v>
      </c>
      <c r="O85" s="108"/>
      <c r="P85" s="108"/>
      <c r="Q85" s="108"/>
      <c r="R85" s="86">
        <f t="shared" si="19"/>
        <v>0</v>
      </c>
    </row>
    <row r="86" spans="1:18" s="109" customFormat="1">
      <c r="A86" s="105"/>
      <c r="B86" s="106" t="s">
        <v>291</v>
      </c>
      <c r="C86" s="106"/>
      <c r="D86" s="144"/>
      <c r="E86" s="107">
        <v>142360.70000000001</v>
      </c>
      <c r="F86" s="107">
        <v>4221.6099999999997</v>
      </c>
      <c r="G86" s="107">
        <v>13140.17</v>
      </c>
      <c r="H86" s="86">
        <f t="shared" si="17"/>
        <v>124998.92000000003</v>
      </c>
      <c r="I86" s="108"/>
      <c r="J86" s="87">
        <f t="shared" si="14"/>
        <v>0</v>
      </c>
      <c r="K86" s="69">
        <f t="shared" si="15"/>
        <v>142360.70000000001</v>
      </c>
      <c r="L86" s="108"/>
      <c r="M86" s="86">
        <f t="shared" si="18"/>
        <v>0</v>
      </c>
      <c r="N86" s="88">
        <f t="shared" si="9"/>
        <v>0</v>
      </c>
      <c r="O86" s="108"/>
      <c r="P86" s="108"/>
      <c r="Q86" s="108"/>
      <c r="R86" s="86">
        <f t="shared" si="19"/>
        <v>0</v>
      </c>
    </row>
    <row r="87" spans="1:18" s="109" customFormat="1">
      <c r="A87" s="105"/>
      <c r="B87" s="106" t="s">
        <v>292</v>
      </c>
      <c r="C87" s="106"/>
      <c r="D87" s="144"/>
      <c r="E87" s="107">
        <v>137827.34</v>
      </c>
      <c r="F87" s="107">
        <v>18592.88</v>
      </c>
      <c r="G87" s="107">
        <v>11341.91</v>
      </c>
      <c r="H87" s="86">
        <f t="shared" si="17"/>
        <v>107892.54999999999</v>
      </c>
      <c r="I87" s="108"/>
      <c r="J87" s="87">
        <f t="shared" si="14"/>
        <v>0</v>
      </c>
      <c r="K87" s="69">
        <f t="shared" si="15"/>
        <v>137827.34</v>
      </c>
      <c r="L87" s="108"/>
      <c r="M87" s="86">
        <f t="shared" si="18"/>
        <v>0</v>
      </c>
      <c r="N87" s="88">
        <f t="shared" si="9"/>
        <v>0</v>
      </c>
      <c r="O87" s="108"/>
      <c r="P87" s="108"/>
      <c r="Q87" s="108"/>
      <c r="R87" s="86">
        <f t="shared" si="19"/>
        <v>0</v>
      </c>
    </row>
    <row r="88" spans="1:18" s="109" customFormat="1">
      <c r="A88" s="105"/>
      <c r="B88" s="106" t="s">
        <v>294</v>
      </c>
      <c r="C88" s="106"/>
      <c r="D88" s="144"/>
      <c r="E88" s="107">
        <v>0</v>
      </c>
      <c r="F88" s="107">
        <v>0</v>
      </c>
      <c r="G88" s="107">
        <v>0</v>
      </c>
      <c r="H88" s="86">
        <f t="shared" si="17"/>
        <v>0</v>
      </c>
      <c r="I88" s="108"/>
      <c r="J88" s="87" t="e">
        <f t="shared" si="14"/>
        <v>#DIV/0!</v>
      </c>
      <c r="K88" s="69">
        <f t="shared" si="15"/>
        <v>0</v>
      </c>
      <c r="L88" s="108"/>
      <c r="M88" s="86">
        <f t="shared" si="18"/>
        <v>0</v>
      </c>
      <c r="N88" s="88" t="e">
        <f t="shared" si="9"/>
        <v>#DIV/0!</v>
      </c>
      <c r="O88" s="108"/>
      <c r="P88" s="108"/>
      <c r="Q88" s="108"/>
      <c r="R88" s="86">
        <f t="shared" si="19"/>
        <v>0</v>
      </c>
    </row>
    <row r="89" spans="1:18" s="109" customFormat="1">
      <c r="A89" s="105"/>
      <c r="B89" s="106" t="s">
        <v>187</v>
      </c>
      <c r="C89" s="106"/>
      <c r="D89" s="144"/>
      <c r="E89" s="107">
        <v>6390.92</v>
      </c>
      <c r="F89" s="107">
        <v>1787.65</v>
      </c>
      <c r="G89" s="107">
        <v>437.88</v>
      </c>
      <c r="H89" s="86">
        <f t="shared" si="17"/>
        <v>4165.3900000000003</v>
      </c>
      <c r="I89" s="108"/>
      <c r="J89" s="87">
        <f t="shared" si="14"/>
        <v>0</v>
      </c>
      <c r="K89" s="69">
        <f t="shared" si="15"/>
        <v>6390.92</v>
      </c>
      <c r="L89" s="108"/>
      <c r="M89" s="86">
        <f t="shared" si="18"/>
        <v>0</v>
      </c>
      <c r="N89" s="88">
        <f t="shared" si="9"/>
        <v>0</v>
      </c>
      <c r="O89" s="108"/>
      <c r="P89" s="108"/>
      <c r="Q89" s="108"/>
      <c r="R89" s="86">
        <f t="shared" si="19"/>
        <v>0</v>
      </c>
    </row>
    <row r="90" spans="1:18" s="109" customFormat="1">
      <c r="A90" s="105"/>
      <c r="B90" s="106" t="s">
        <v>188</v>
      </c>
      <c r="C90" s="106"/>
      <c r="D90" s="144"/>
      <c r="E90" s="107">
        <v>1844.47</v>
      </c>
      <c r="F90" s="107">
        <v>515.92999999999995</v>
      </c>
      <c r="G90" s="107">
        <v>126.37</v>
      </c>
      <c r="H90" s="86">
        <f t="shared" si="17"/>
        <v>1202.17</v>
      </c>
      <c r="I90" s="108"/>
      <c r="J90" s="87">
        <f t="shared" si="14"/>
        <v>0</v>
      </c>
      <c r="K90" s="69">
        <f t="shared" si="15"/>
        <v>1844.47</v>
      </c>
      <c r="L90" s="108"/>
      <c r="M90" s="86">
        <f t="shared" si="18"/>
        <v>0</v>
      </c>
      <c r="N90" s="88">
        <f t="shared" si="9"/>
        <v>0</v>
      </c>
      <c r="O90" s="108"/>
      <c r="P90" s="108"/>
      <c r="Q90" s="108"/>
      <c r="R90" s="86">
        <f t="shared" si="19"/>
        <v>0</v>
      </c>
    </row>
    <row r="91" spans="1:18" s="109" customFormat="1">
      <c r="A91" s="105"/>
      <c r="B91" s="106" t="s">
        <v>293</v>
      </c>
      <c r="C91" s="106"/>
      <c r="D91" s="144"/>
      <c r="E91" s="107">
        <v>220913.42</v>
      </c>
      <c r="F91" s="107">
        <v>1188.04</v>
      </c>
      <c r="G91" s="107">
        <v>20900.88</v>
      </c>
      <c r="H91" s="86">
        <f t="shared" si="17"/>
        <v>198824.5</v>
      </c>
      <c r="I91" s="108"/>
      <c r="J91" s="87">
        <f t="shared" si="14"/>
        <v>0</v>
      </c>
      <c r="K91" s="69">
        <f t="shared" si="15"/>
        <v>220913.42</v>
      </c>
      <c r="L91" s="108"/>
      <c r="M91" s="86">
        <f t="shared" si="18"/>
        <v>0</v>
      </c>
      <c r="N91" s="88">
        <f t="shared" si="9"/>
        <v>0</v>
      </c>
      <c r="O91" s="108"/>
      <c r="P91" s="108"/>
      <c r="Q91" s="108"/>
      <c r="R91" s="86">
        <f t="shared" si="19"/>
        <v>0</v>
      </c>
    </row>
    <row r="92" spans="1:18" s="109" customFormat="1">
      <c r="A92" s="105"/>
      <c r="B92" s="106" t="s">
        <v>331</v>
      </c>
      <c r="C92" s="106"/>
      <c r="D92" s="144"/>
      <c r="E92" s="107">
        <v>0</v>
      </c>
      <c r="F92" s="107">
        <v>0</v>
      </c>
      <c r="G92" s="107">
        <v>0</v>
      </c>
      <c r="H92" s="86">
        <f t="shared" si="17"/>
        <v>0</v>
      </c>
      <c r="I92" s="108"/>
      <c r="J92" s="87"/>
      <c r="K92" s="69"/>
      <c r="L92" s="108"/>
      <c r="M92" s="86"/>
      <c r="N92" s="88"/>
      <c r="O92" s="108"/>
      <c r="P92" s="108"/>
      <c r="Q92" s="108"/>
      <c r="R92" s="86"/>
    </row>
    <row r="93" spans="1:18" s="109" customFormat="1">
      <c r="A93" s="105"/>
      <c r="B93" s="106" t="s">
        <v>332</v>
      </c>
      <c r="C93" s="106"/>
      <c r="D93" s="144"/>
      <c r="E93" s="107">
        <v>0</v>
      </c>
      <c r="F93" s="107">
        <v>0</v>
      </c>
      <c r="G93" s="107">
        <v>0</v>
      </c>
      <c r="H93" s="86">
        <f t="shared" si="17"/>
        <v>0</v>
      </c>
      <c r="I93" s="108"/>
      <c r="J93" s="87"/>
      <c r="K93" s="69"/>
      <c r="L93" s="108"/>
      <c r="M93" s="86"/>
      <c r="N93" s="88"/>
      <c r="O93" s="108"/>
      <c r="P93" s="108"/>
      <c r="Q93" s="108"/>
      <c r="R93" s="86"/>
    </row>
    <row r="94" spans="1:18" s="109" customFormat="1">
      <c r="A94" s="105"/>
      <c r="B94" s="106" t="s">
        <v>190</v>
      </c>
      <c r="C94" s="106"/>
      <c r="D94" s="144"/>
      <c r="E94" s="107">
        <v>4315.4799999999996</v>
      </c>
      <c r="F94" s="107">
        <v>110.3</v>
      </c>
      <c r="G94" s="107">
        <v>439.35</v>
      </c>
      <c r="H94" s="86">
        <f t="shared" si="17"/>
        <v>3765.8299999999995</v>
      </c>
      <c r="I94" s="108"/>
      <c r="J94" s="87">
        <f t="shared" si="14"/>
        <v>0</v>
      </c>
      <c r="K94" s="69">
        <f t="shared" si="15"/>
        <v>4315.4799999999996</v>
      </c>
      <c r="L94" s="108"/>
      <c r="M94" s="86">
        <f t="shared" si="18"/>
        <v>0</v>
      </c>
      <c r="N94" s="88">
        <f t="shared" si="9"/>
        <v>0</v>
      </c>
      <c r="O94" s="108"/>
      <c r="P94" s="108"/>
      <c r="Q94" s="108"/>
      <c r="R94" s="86">
        <f t="shared" si="19"/>
        <v>0</v>
      </c>
    </row>
    <row r="95" spans="1:18" s="109" customFormat="1">
      <c r="A95" s="105"/>
      <c r="B95" s="106" t="s">
        <v>191</v>
      </c>
      <c r="C95" s="106"/>
      <c r="D95" s="144"/>
      <c r="E95" s="107">
        <v>119194.82</v>
      </c>
      <c r="F95" s="107">
        <v>7041.74</v>
      </c>
      <c r="G95" s="107">
        <v>10688.31</v>
      </c>
      <c r="H95" s="86">
        <f t="shared" si="17"/>
        <v>101464.77</v>
      </c>
      <c r="I95" s="108"/>
      <c r="J95" s="87">
        <f t="shared" si="14"/>
        <v>0</v>
      </c>
      <c r="K95" s="69">
        <f t="shared" si="15"/>
        <v>119194.82</v>
      </c>
      <c r="L95" s="108"/>
      <c r="M95" s="86">
        <f t="shared" si="18"/>
        <v>0</v>
      </c>
      <c r="N95" s="88">
        <f t="shared" si="9"/>
        <v>0</v>
      </c>
      <c r="O95" s="108"/>
      <c r="P95" s="108"/>
      <c r="Q95" s="108"/>
      <c r="R95" s="86">
        <f t="shared" si="19"/>
        <v>0</v>
      </c>
    </row>
    <row r="96" spans="1:18" s="109" customFormat="1">
      <c r="A96" s="105"/>
      <c r="B96" s="110" t="s">
        <v>135</v>
      </c>
      <c r="C96" s="110"/>
      <c r="D96" s="143"/>
      <c r="E96" s="111">
        <f>SUM(E82:E95)</f>
        <v>2281394.1399999997</v>
      </c>
      <c r="F96" s="111">
        <f>SUM(F82:F95)</f>
        <v>100924.23</v>
      </c>
      <c r="G96" s="111">
        <f>SUM(G82:G95)</f>
        <v>207471.7</v>
      </c>
      <c r="H96" s="111">
        <f>SUM(H82:H95)</f>
        <v>1972998.2099999997</v>
      </c>
      <c r="I96" s="111">
        <f>SUM(I82:I95)</f>
        <v>0</v>
      </c>
      <c r="J96" s="112">
        <f t="shared" si="14"/>
        <v>0</v>
      </c>
      <c r="K96" s="73">
        <f t="shared" si="15"/>
        <v>2281394.1399999997</v>
      </c>
      <c r="L96" s="111">
        <f>SUM(L82:L95)</f>
        <v>0</v>
      </c>
      <c r="M96" s="111">
        <f>SUM(M82:M95)</f>
        <v>0</v>
      </c>
      <c r="N96" s="113">
        <f t="shared" si="9"/>
        <v>0</v>
      </c>
      <c r="O96" s="111">
        <f>SUM(O82:O95)</f>
        <v>0</v>
      </c>
      <c r="P96" s="111">
        <f>SUM(P82:P95)</f>
        <v>0</v>
      </c>
      <c r="Q96" s="111">
        <f>SUM(Q82:Q95)</f>
        <v>0</v>
      </c>
      <c r="R96" s="111">
        <f>SUM(R82:R95)</f>
        <v>0</v>
      </c>
    </row>
    <row r="97" spans="1:26" s="109" customFormat="1">
      <c r="A97" s="105"/>
      <c r="B97" s="110"/>
      <c r="C97" s="110"/>
      <c r="D97" s="143"/>
      <c r="E97" s="129"/>
      <c r="F97" s="129"/>
      <c r="G97" s="129"/>
      <c r="H97" s="129"/>
      <c r="I97" s="111"/>
      <c r="J97" s="87"/>
      <c r="K97" s="69">
        <f t="shared" si="15"/>
        <v>0</v>
      </c>
      <c r="L97" s="111"/>
      <c r="M97" s="111"/>
      <c r="N97" s="111"/>
      <c r="O97" s="111"/>
      <c r="P97" s="111"/>
      <c r="Q97" s="111"/>
      <c r="R97" s="111"/>
    </row>
    <row r="98" spans="1:26" s="109" customFormat="1">
      <c r="A98" s="105" t="s">
        <v>136</v>
      </c>
      <c r="B98" s="106" t="s">
        <v>295</v>
      </c>
      <c r="C98" s="106"/>
      <c r="D98" s="144"/>
      <c r="E98" s="107">
        <v>34064.75</v>
      </c>
      <c r="F98" s="107">
        <v>0</v>
      </c>
      <c r="G98" s="107">
        <v>2084.77</v>
      </c>
      <c r="H98" s="86">
        <f t="shared" ref="H98:H120" si="20">E98-F98-G98</f>
        <v>31979.98</v>
      </c>
      <c r="I98" s="108"/>
      <c r="J98" s="87">
        <f t="shared" si="14"/>
        <v>0</v>
      </c>
      <c r="K98" s="69">
        <f t="shared" si="15"/>
        <v>34064.75</v>
      </c>
      <c r="L98" s="108"/>
      <c r="M98" s="86">
        <f t="shared" ref="M98:M120" si="21">I98+L98+Q98</f>
        <v>0</v>
      </c>
      <c r="N98" s="88">
        <f t="shared" si="9"/>
        <v>0</v>
      </c>
      <c r="O98" s="111"/>
      <c r="P98" s="111"/>
      <c r="Q98" s="111"/>
      <c r="R98" s="86">
        <f t="shared" ref="R98:R120" si="22">M98-O98-P98-Q98</f>
        <v>0</v>
      </c>
      <c r="S98" s="133"/>
      <c r="T98" s="133"/>
      <c r="U98" s="133"/>
      <c r="V98" s="133"/>
      <c r="W98" s="133"/>
      <c r="X98" s="133"/>
      <c r="Y98" s="133"/>
      <c r="Z98" s="133"/>
    </row>
    <row r="99" spans="1:26" s="109" customFormat="1">
      <c r="A99" s="105"/>
      <c r="B99" s="106" t="s">
        <v>189</v>
      </c>
      <c r="C99" s="106"/>
      <c r="D99" s="144"/>
      <c r="E99" s="107">
        <v>287049.71000000002</v>
      </c>
      <c r="F99" s="107">
        <v>0</v>
      </c>
      <c r="G99" s="107">
        <v>17567.490000000002</v>
      </c>
      <c r="H99" s="86">
        <f t="shared" si="20"/>
        <v>269482.22000000003</v>
      </c>
      <c r="I99" s="108"/>
      <c r="J99" s="87">
        <f t="shared" si="14"/>
        <v>0</v>
      </c>
      <c r="K99" s="69">
        <f t="shared" si="15"/>
        <v>287049.71000000002</v>
      </c>
      <c r="L99" s="108"/>
      <c r="M99" s="86">
        <f t="shared" si="21"/>
        <v>0</v>
      </c>
      <c r="N99" s="88">
        <f t="shared" ref="N99:N123" si="23">M99/E99</f>
        <v>0</v>
      </c>
      <c r="O99" s="111">
        <v>0</v>
      </c>
      <c r="P99" s="111"/>
      <c r="Q99" s="111"/>
      <c r="R99" s="86">
        <f t="shared" si="22"/>
        <v>0</v>
      </c>
      <c r="S99" s="134"/>
    </row>
    <row r="100" spans="1:26" s="109" customFormat="1">
      <c r="A100" s="105"/>
      <c r="B100" s="106" t="s">
        <v>192</v>
      </c>
      <c r="C100" s="106"/>
      <c r="D100" s="144"/>
      <c r="E100" s="107">
        <v>465780.89</v>
      </c>
      <c r="F100" s="107">
        <v>6592.32</v>
      </c>
      <c r="G100" s="107">
        <v>30209.5</v>
      </c>
      <c r="H100" s="86">
        <f t="shared" si="20"/>
        <v>428979.07</v>
      </c>
      <c r="I100" s="108"/>
      <c r="J100" s="87">
        <f t="shared" si="14"/>
        <v>0</v>
      </c>
      <c r="K100" s="69">
        <f t="shared" si="15"/>
        <v>465780.89</v>
      </c>
      <c r="L100" s="108"/>
      <c r="M100" s="86">
        <f t="shared" si="21"/>
        <v>0</v>
      </c>
      <c r="N100" s="88">
        <f t="shared" si="23"/>
        <v>0</v>
      </c>
      <c r="O100" s="111">
        <v>0</v>
      </c>
      <c r="P100" s="108"/>
      <c r="Q100" s="111"/>
      <c r="R100" s="86">
        <f t="shared" si="22"/>
        <v>0</v>
      </c>
    </row>
    <row r="101" spans="1:26" s="109" customFormat="1">
      <c r="A101" s="105"/>
      <c r="B101" s="106" t="s">
        <v>193</v>
      </c>
      <c r="C101" s="106"/>
      <c r="D101" s="144"/>
      <c r="E101" s="107">
        <v>196891.7</v>
      </c>
      <c r="F101" s="107">
        <v>0</v>
      </c>
      <c r="G101" s="107">
        <v>12953.28</v>
      </c>
      <c r="H101" s="86">
        <f t="shared" si="20"/>
        <v>183938.42</v>
      </c>
      <c r="I101" s="108"/>
      <c r="J101" s="87">
        <f t="shared" si="14"/>
        <v>0</v>
      </c>
      <c r="K101" s="69">
        <f t="shared" si="15"/>
        <v>196891.7</v>
      </c>
      <c r="L101" s="108"/>
      <c r="M101" s="86">
        <f t="shared" si="21"/>
        <v>0</v>
      </c>
      <c r="N101" s="88">
        <f t="shared" si="23"/>
        <v>0</v>
      </c>
      <c r="O101" s="111">
        <v>0</v>
      </c>
      <c r="P101" s="108"/>
      <c r="Q101" s="111"/>
      <c r="R101" s="86">
        <f t="shared" si="22"/>
        <v>0</v>
      </c>
    </row>
    <row r="102" spans="1:26" s="109" customFormat="1">
      <c r="A102" s="105"/>
      <c r="B102" s="106" t="s">
        <v>195</v>
      </c>
      <c r="C102" s="106"/>
      <c r="D102" s="144"/>
      <c r="E102" s="107">
        <v>457897.82</v>
      </c>
      <c r="F102" s="107">
        <v>0</v>
      </c>
      <c r="G102" s="107">
        <v>30124.58</v>
      </c>
      <c r="H102" s="86">
        <f t="shared" si="20"/>
        <v>427773.24</v>
      </c>
      <c r="I102" s="108"/>
      <c r="J102" s="87">
        <f t="shared" si="14"/>
        <v>0</v>
      </c>
      <c r="K102" s="69">
        <f t="shared" si="15"/>
        <v>457897.82</v>
      </c>
      <c r="L102" s="108"/>
      <c r="M102" s="86">
        <f t="shared" si="21"/>
        <v>0</v>
      </c>
      <c r="N102" s="88">
        <f t="shared" si="23"/>
        <v>0</v>
      </c>
      <c r="O102" s="111"/>
      <c r="P102" s="108"/>
      <c r="Q102" s="111"/>
      <c r="R102" s="86">
        <f t="shared" si="22"/>
        <v>0</v>
      </c>
    </row>
    <row r="103" spans="1:26" s="109" customFormat="1">
      <c r="A103" s="105"/>
      <c r="B103" s="106" t="s">
        <v>203</v>
      </c>
      <c r="C103" s="106"/>
      <c r="D103" s="144"/>
      <c r="E103" s="107">
        <v>360568.64</v>
      </c>
      <c r="F103" s="107">
        <v>0</v>
      </c>
      <c r="G103" s="107">
        <v>23721.4</v>
      </c>
      <c r="H103" s="86">
        <f t="shared" si="20"/>
        <v>336847.24</v>
      </c>
      <c r="I103" s="108"/>
      <c r="J103" s="87">
        <f t="shared" si="14"/>
        <v>0</v>
      </c>
      <c r="K103" s="69">
        <f t="shared" si="15"/>
        <v>360568.64</v>
      </c>
      <c r="L103" s="108"/>
      <c r="M103" s="86">
        <f t="shared" si="21"/>
        <v>0</v>
      </c>
      <c r="N103" s="88">
        <f t="shared" si="23"/>
        <v>0</v>
      </c>
      <c r="O103" s="111">
        <v>0</v>
      </c>
      <c r="P103" s="108"/>
      <c r="Q103" s="111"/>
      <c r="R103" s="86">
        <f t="shared" si="22"/>
        <v>0</v>
      </c>
    </row>
    <row r="104" spans="1:26" s="109" customFormat="1">
      <c r="A104" s="105"/>
      <c r="B104" s="106" t="s">
        <v>204</v>
      </c>
      <c r="C104" s="106"/>
      <c r="D104" s="144"/>
      <c r="E104" s="107">
        <v>159196.79999999999</v>
      </c>
      <c r="F104" s="107">
        <v>5.18</v>
      </c>
      <c r="G104" s="107">
        <v>10473.040000000001</v>
      </c>
      <c r="H104" s="86">
        <f t="shared" si="20"/>
        <v>148718.57999999999</v>
      </c>
      <c r="I104" s="108"/>
      <c r="J104" s="87">
        <f t="shared" si="14"/>
        <v>0</v>
      </c>
      <c r="K104" s="69">
        <f t="shared" si="15"/>
        <v>159196.79999999999</v>
      </c>
      <c r="L104" s="108"/>
      <c r="M104" s="86">
        <f t="shared" si="21"/>
        <v>0</v>
      </c>
      <c r="N104" s="88">
        <f t="shared" si="23"/>
        <v>0</v>
      </c>
      <c r="O104" s="111">
        <v>0</v>
      </c>
      <c r="P104" s="108"/>
      <c r="Q104" s="111"/>
      <c r="R104" s="86">
        <f t="shared" si="22"/>
        <v>0</v>
      </c>
    </row>
    <row r="105" spans="1:26" s="109" customFormat="1">
      <c r="A105" s="105"/>
      <c r="B105" s="106" t="s">
        <v>205</v>
      </c>
      <c r="C105" s="106"/>
      <c r="D105" s="144"/>
      <c r="E105" s="107">
        <v>1286.6500000000001</v>
      </c>
      <c r="F105" s="107">
        <v>2.88</v>
      </c>
      <c r="G105" s="107">
        <v>84.46</v>
      </c>
      <c r="H105" s="86">
        <f t="shared" si="20"/>
        <v>1199.31</v>
      </c>
      <c r="I105" s="108"/>
      <c r="J105" s="87">
        <f t="shared" si="14"/>
        <v>0</v>
      </c>
      <c r="K105" s="69">
        <f t="shared" si="15"/>
        <v>1286.6500000000001</v>
      </c>
      <c r="L105" s="108"/>
      <c r="M105" s="86">
        <f t="shared" si="21"/>
        <v>0</v>
      </c>
      <c r="N105" s="88">
        <f t="shared" si="23"/>
        <v>0</v>
      </c>
      <c r="O105" s="111">
        <v>0</v>
      </c>
      <c r="P105" s="108"/>
      <c r="Q105" s="111"/>
      <c r="R105" s="86">
        <f t="shared" si="22"/>
        <v>0</v>
      </c>
    </row>
    <row r="106" spans="1:26" s="109" customFormat="1">
      <c r="A106" s="105"/>
      <c r="B106" s="106" t="s">
        <v>256</v>
      </c>
      <c r="C106" s="106"/>
      <c r="D106" s="144"/>
      <c r="E106" s="107">
        <v>0</v>
      </c>
      <c r="F106" s="107">
        <v>0</v>
      </c>
      <c r="G106" s="107">
        <v>0</v>
      </c>
      <c r="H106" s="86">
        <f t="shared" si="20"/>
        <v>0</v>
      </c>
      <c r="I106" s="108"/>
      <c r="J106" s="87" t="e">
        <f t="shared" si="14"/>
        <v>#DIV/0!</v>
      </c>
      <c r="K106" s="69">
        <f t="shared" si="15"/>
        <v>0</v>
      </c>
      <c r="L106" s="108"/>
      <c r="M106" s="86">
        <f t="shared" si="21"/>
        <v>0</v>
      </c>
      <c r="N106" s="88" t="e">
        <f t="shared" si="23"/>
        <v>#DIV/0!</v>
      </c>
      <c r="O106" s="111"/>
      <c r="P106" s="108"/>
      <c r="Q106" s="111"/>
      <c r="R106" s="86">
        <f t="shared" si="22"/>
        <v>0</v>
      </c>
    </row>
    <row r="107" spans="1:26" s="109" customFormat="1">
      <c r="A107" s="105"/>
      <c r="B107" s="106" t="s">
        <v>257</v>
      </c>
      <c r="C107" s="106"/>
      <c r="D107" s="144"/>
      <c r="E107" s="107">
        <v>151623.26</v>
      </c>
      <c r="F107" s="107">
        <v>1.9</v>
      </c>
      <c r="G107" s="107">
        <v>9279.26</v>
      </c>
      <c r="H107" s="86">
        <f t="shared" si="20"/>
        <v>142342.1</v>
      </c>
      <c r="I107" s="108"/>
      <c r="J107" s="87">
        <f t="shared" si="14"/>
        <v>0</v>
      </c>
      <c r="K107" s="69">
        <f t="shared" si="15"/>
        <v>151623.26</v>
      </c>
      <c r="L107" s="108"/>
      <c r="M107" s="86">
        <f t="shared" si="21"/>
        <v>0</v>
      </c>
      <c r="N107" s="88">
        <f t="shared" si="23"/>
        <v>0</v>
      </c>
      <c r="O107" s="111"/>
      <c r="P107" s="108"/>
      <c r="Q107" s="111"/>
      <c r="R107" s="86">
        <f t="shared" si="22"/>
        <v>0</v>
      </c>
    </row>
    <row r="108" spans="1:26" s="109" customFormat="1">
      <c r="A108" s="105"/>
      <c r="B108" s="106" t="s">
        <v>298</v>
      </c>
      <c r="C108" s="106"/>
      <c r="D108" s="144"/>
      <c r="E108" s="107">
        <v>0</v>
      </c>
      <c r="F108" s="107">
        <v>0</v>
      </c>
      <c r="G108" s="107">
        <v>0</v>
      </c>
      <c r="H108" s="86">
        <f t="shared" si="20"/>
        <v>0</v>
      </c>
      <c r="I108" s="108"/>
      <c r="J108" s="87" t="e">
        <f t="shared" si="14"/>
        <v>#DIV/0!</v>
      </c>
      <c r="K108" s="69">
        <f t="shared" si="15"/>
        <v>0</v>
      </c>
      <c r="L108" s="108"/>
      <c r="M108" s="86">
        <f t="shared" si="21"/>
        <v>0</v>
      </c>
      <c r="N108" s="88" t="e">
        <f t="shared" si="23"/>
        <v>#DIV/0!</v>
      </c>
      <c r="O108" s="111"/>
      <c r="P108" s="108"/>
      <c r="Q108" s="111"/>
      <c r="R108" s="86">
        <f t="shared" si="22"/>
        <v>0</v>
      </c>
    </row>
    <row r="109" spans="1:26" s="109" customFormat="1">
      <c r="A109" s="105"/>
      <c r="B109" s="106" t="s">
        <v>337</v>
      </c>
      <c r="C109" s="106"/>
      <c r="D109" s="144"/>
      <c r="E109" s="107">
        <v>0</v>
      </c>
      <c r="F109" s="107">
        <v>0</v>
      </c>
      <c r="G109" s="107">
        <v>0</v>
      </c>
      <c r="H109" s="86">
        <f t="shared" si="20"/>
        <v>0</v>
      </c>
      <c r="I109" s="108"/>
      <c r="J109" s="87"/>
      <c r="K109" s="69"/>
      <c r="L109" s="108"/>
      <c r="M109" s="86"/>
      <c r="N109" s="88"/>
      <c r="O109" s="111"/>
      <c r="P109" s="108"/>
      <c r="Q109" s="111"/>
      <c r="R109" s="86"/>
    </row>
    <row r="110" spans="1:26" s="109" customFormat="1">
      <c r="A110" s="105"/>
      <c r="B110" s="106" t="s">
        <v>296</v>
      </c>
      <c r="C110" s="106"/>
      <c r="D110" s="144"/>
      <c r="E110" s="107">
        <v>417.42</v>
      </c>
      <c r="F110" s="107">
        <v>0</v>
      </c>
      <c r="G110" s="107">
        <v>29.97</v>
      </c>
      <c r="H110" s="86">
        <f t="shared" si="20"/>
        <v>387.45000000000005</v>
      </c>
      <c r="I110" s="108"/>
      <c r="J110" s="87">
        <f t="shared" si="14"/>
        <v>0</v>
      </c>
      <c r="K110" s="69">
        <f t="shared" si="15"/>
        <v>417.42</v>
      </c>
      <c r="L110" s="108"/>
      <c r="M110" s="86">
        <f t="shared" si="21"/>
        <v>0</v>
      </c>
      <c r="N110" s="88">
        <f t="shared" si="23"/>
        <v>0</v>
      </c>
      <c r="O110" s="111"/>
      <c r="P110" s="108"/>
      <c r="Q110" s="111"/>
      <c r="R110" s="86">
        <f t="shared" si="22"/>
        <v>0</v>
      </c>
    </row>
    <row r="111" spans="1:26" s="109" customFormat="1">
      <c r="A111" s="105"/>
      <c r="B111" s="106" t="s">
        <v>299</v>
      </c>
      <c r="C111" s="106"/>
      <c r="D111" s="144"/>
      <c r="E111" s="107">
        <v>141291.32999999999</v>
      </c>
      <c r="F111" s="107">
        <v>16.2</v>
      </c>
      <c r="G111" s="107">
        <v>8646.06</v>
      </c>
      <c r="H111" s="86">
        <f t="shared" si="20"/>
        <v>132629.06999999998</v>
      </c>
      <c r="I111" s="108"/>
      <c r="J111" s="87">
        <f t="shared" si="14"/>
        <v>0</v>
      </c>
      <c r="K111" s="69">
        <f t="shared" si="15"/>
        <v>141291.32999999999</v>
      </c>
      <c r="L111" s="108"/>
      <c r="M111" s="86">
        <f t="shared" si="21"/>
        <v>0</v>
      </c>
      <c r="N111" s="88">
        <f t="shared" si="23"/>
        <v>0</v>
      </c>
      <c r="O111" s="111"/>
      <c r="P111" s="108"/>
      <c r="Q111" s="111"/>
      <c r="R111" s="86">
        <f t="shared" si="22"/>
        <v>0</v>
      </c>
    </row>
    <row r="112" spans="1:26" s="109" customFormat="1">
      <c r="A112" s="105"/>
      <c r="B112" s="106" t="s">
        <v>301</v>
      </c>
      <c r="C112" s="106"/>
      <c r="D112" s="144"/>
      <c r="E112" s="107">
        <v>3677.11</v>
      </c>
      <c r="F112" s="107">
        <v>0</v>
      </c>
      <c r="G112" s="107">
        <v>241.91</v>
      </c>
      <c r="H112" s="86">
        <f t="shared" si="20"/>
        <v>3435.2000000000003</v>
      </c>
      <c r="I112" s="108"/>
      <c r="J112" s="87">
        <f t="shared" si="14"/>
        <v>0</v>
      </c>
      <c r="K112" s="69">
        <f t="shared" si="15"/>
        <v>3677.11</v>
      </c>
      <c r="L112" s="108"/>
      <c r="M112" s="86">
        <f t="shared" si="21"/>
        <v>0</v>
      </c>
      <c r="N112" s="88">
        <f t="shared" si="23"/>
        <v>0</v>
      </c>
      <c r="O112" s="111"/>
      <c r="P112" s="108"/>
      <c r="Q112" s="111"/>
      <c r="R112" s="86">
        <f t="shared" si="22"/>
        <v>0</v>
      </c>
    </row>
    <row r="113" spans="1:18" s="109" customFormat="1">
      <c r="A113" s="105"/>
      <c r="B113" s="106" t="s">
        <v>258</v>
      </c>
      <c r="C113" s="106"/>
      <c r="D113" s="144"/>
      <c r="E113" s="107">
        <v>172065.36</v>
      </c>
      <c r="F113" s="107">
        <v>15.64</v>
      </c>
      <c r="G113" s="107">
        <v>10529.47</v>
      </c>
      <c r="H113" s="86">
        <f t="shared" si="20"/>
        <v>161520.24999999997</v>
      </c>
      <c r="I113" s="108"/>
      <c r="J113" s="87">
        <f t="shared" si="14"/>
        <v>0</v>
      </c>
      <c r="K113" s="69">
        <f t="shared" si="15"/>
        <v>172065.36</v>
      </c>
      <c r="L113" s="108"/>
      <c r="M113" s="86">
        <f t="shared" si="21"/>
        <v>0</v>
      </c>
      <c r="N113" s="88">
        <f t="shared" si="23"/>
        <v>0</v>
      </c>
      <c r="O113" s="111"/>
      <c r="P113" s="108"/>
      <c r="Q113" s="111"/>
      <c r="R113" s="86">
        <f t="shared" si="22"/>
        <v>0</v>
      </c>
    </row>
    <row r="114" spans="1:18" s="109" customFormat="1">
      <c r="A114" s="105"/>
      <c r="B114" s="106" t="s">
        <v>297</v>
      </c>
      <c r="C114" s="106"/>
      <c r="D114" s="144"/>
      <c r="E114" s="107">
        <v>0</v>
      </c>
      <c r="F114" s="107">
        <v>0</v>
      </c>
      <c r="G114" s="107">
        <v>0</v>
      </c>
      <c r="H114" s="86">
        <f t="shared" si="20"/>
        <v>0</v>
      </c>
      <c r="I114" s="108"/>
      <c r="J114" s="87" t="e">
        <f t="shared" si="14"/>
        <v>#DIV/0!</v>
      </c>
      <c r="K114" s="69">
        <f t="shared" si="15"/>
        <v>0</v>
      </c>
      <c r="L114" s="108"/>
      <c r="M114" s="86">
        <f t="shared" si="21"/>
        <v>0</v>
      </c>
      <c r="N114" s="88" t="e">
        <f t="shared" si="23"/>
        <v>#DIV/0!</v>
      </c>
      <c r="O114" s="111"/>
      <c r="P114" s="108"/>
      <c r="Q114" s="111"/>
      <c r="R114" s="86">
        <f t="shared" si="22"/>
        <v>0</v>
      </c>
    </row>
    <row r="115" spans="1:18" s="109" customFormat="1">
      <c r="A115" s="105"/>
      <c r="B115" s="106" t="s">
        <v>333</v>
      </c>
      <c r="C115" s="106"/>
      <c r="D115" s="144"/>
      <c r="E115" s="107">
        <v>71.58</v>
      </c>
      <c r="F115" s="107">
        <v>0</v>
      </c>
      <c r="G115" s="107">
        <v>5.39</v>
      </c>
      <c r="H115" s="86">
        <f t="shared" si="20"/>
        <v>66.19</v>
      </c>
      <c r="I115" s="108"/>
      <c r="J115" s="87"/>
      <c r="K115" s="69"/>
      <c r="L115" s="108"/>
      <c r="M115" s="86"/>
      <c r="N115" s="88"/>
      <c r="O115" s="111"/>
      <c r="P115" s="108"/>
      <c r="Q115" s="111"/>
      <c r="R115" s="86"/>
    </row>
    <row r="116" spans="1:18" s="109" customFormat="1">
      <c r="A116" s="105"/>
      <c r="B116" s="106" t="s">
        <v>339</v>
      </c>
      <c r="C116" s="106"/>
      <c r="D116" s="144"/>
      <c r="E116" s="107">
        <v>22718.09</v>
      </c>
      <c r="F116" s="107">
        <v>0</v>
      </c>
      <c r="G116" s="107">
        <v>1494.6</v>
      </c>
      <c r="H116" s="86">
        <f t="shared" si="20"/>
        <v>21223.49</v>
      </c>
      <c r="I116" s="108"/>
      <c r="J116" s="87"/>
      <c r="K116" s="69"/>
      <c r="L116" s="108"/>
      <c r="M116" s="86"/>
      <c r="N116" s="88"/>
      <c r="O116" s="111"/>
      <c r="P116" s="108"/>
      <c r="Q116" s="111"/>
      <c r="R116" s="86"/>
    </row>
    <row r="117" spans="1:18" s="109" customFormat="1">
      <c r="A117" s="105"/>
      <c r="B117" s="106" t="s">
        <v>334</v>
      </c>
      <c r="C117" s="106"/>
      <c r="D117" s="144"/>
      <c r="E117" s="107">
        <v>2866.92</v>
      </c>
      <c r="F117" s="107">
        <v>0</v>
      </c>
      <c r="G117" s="107">
        <v>205.84</v>
      </c>
      <c r="H117" s="86">
        <f t="shared" si="20"/>
        <v>2661.08</v>
      </c>
      <c r="I117" s="108"/>
      <c r="J117" s="87"/>
      <c r="K117" s="69"/>
      <c r="L117" s="108"/>
      <c r="M117" s="86"/>
      <c r="N117" s="88"/>
      <c r="O117" s="111"/>
      <c r="P117" s="108"/>
      <c r="Q117" s="111"/>
      <c r="R117" s="86"/>
    </row>
    <row r="118" spans="1:18" s="109" customFormat="1">
      <c r="A118" s="105"/>
      <c r="B118" s="106" t="s">
        <v>336</v>
      </c>
      <c r="C118" s="106"/>
      <c r="D118" s="144"/>
      <c r="E118" s="107">
        <v>280321.99</v>
      </c>
      <c r="F118" s="107">
        <v>6.62</v>
      </c>
      <c r="G118" s="107">
        <v>17155.349999999999</v>
      </c>
      <c r="H118" s="86">
        <f t="shared" si="20"/>
        <v>263160.02</v>
      </c>
      <c r="I118" s="108"/>
      <c r="J118" s="87"/>
      <c r="K118" s="69"/>
      <c r="L118" s="108"/>
      <c r="M118" s="86"/>
      <c r="N118" s="88"/>
      <c r="O118" s="111"/>
      <c r="P118" s="108"/>
      <c r="Q118" s="111"/>
      <c r="R118" s="86"/>
    </row>
    <row r="119" spans="1:18" s="109" customFormat="1">
      <c r="A119" s="105"/>
      <c r="B119" s="106" t="s">
        <v>335</v>
      </c>
      <c r="C119" s="106"/>
      <c r="D119" s="144"/>
      <c r="E119" s="107">
        <v>0</v>
      </c>
      <c r="F119" s="107">
        <v>0</v>
      </c>
      <c r="G119" s="107">
        <v>0</v>
      </c>
      <c r="H119" s="86">
        <f t="shared" si="20"/>
        <v>0</v>
      </c>
      <c r="I119" s="108"/>
      <c r="J119" s="87"/>
      <c r="K119" s="69"/>
      <c r="L119" s="108"/>
      <c r="M119" s="86"/>
      <c r="N119" s="88"/>
      <c r="O119" s="111"/>
      <c r="P119" s="108"/>
      <c r="Q119" s="111"/>
      <c r="R119" s="86"/>
    </row>
    <row r="120" spans="1:18" s="109" customFormat="1">
      <c r="A120" s="105"/>
      <c r="B120" s="106" t="s">
        <v>308</v>
      </c>
      <c r="C120" s="106"/>
      <c r="D120" s="144"/>
      <c r="E120" s="107">
        <v>23404.03</v>
      </c>
      <c r="F120" s="107">
        <v>0</v>
      </c>
      <c r="G120" s="107">
        <v>1432.33</v>
      </c>
      <c r="H120" s="86">
        <f t="shared" si="20"/>
        <v>21971.699999999997</v>
      </c>
      <c r="I120" s="108"/>
      <c r="J120" s="87"/>
      <c r="K120" s="69">
        <f>E120-I120</f>
        <v>23404.03</v>
      </c>
      <c r="L120" s="108">
        <v>0</v>
      </c>
      <c r="M120" s="86">
        <f t="shared" si="21"/>
        <v>0</v>
      </c>
      <c r="N120" s="88"/>
      <c r="O120" s="111"/>
      <c r="P120" s="111"/>
      <c r="Q120" s="111"/>
      <c r="R120" s="86">
        <f t="shared" si="22"/>
        <v>0</v>
      </c>
    </row>
    <row r="121" spans="1:18" s="109" customFormat="1">
      <c r="A121" s="105"/>
      <c r="B121" s="110"/>
      <c r="C121" s="110"/>
      <c r="D121" s="143"/>
      <c r="E121" s="111">
        <f>SUM(E98:E120)</f>
        <v>2761194.0499999993</v>
      </c>
      <c r="F121" s="111">
        <f>SUM(F98:F120)</f>
        <v>6640.74</v>
      </c>
      <c r="G121" s="111">
        <f>SUM(G98:G120)</f>
        <v>176238.7</v>
      </c>
      <c r="H121" s="111">
        <f>SUM(H98:H120)</f>
        <v>2578314.6100000008</v>
      </c>
      <c r="I121" s="111">
        <f>SUM(I98:I120)</f>
        <v>0</v>
      </c>
      <c r="J121" s="87">
        <f t="shared" si="14"/>
        <v>0</v>
      </c>
      <c r="K121" s="73">
        <f t="shared" si="15"/>
        <v>2761194.0499999993</v>
      </c>
      <c r="L121" s="111">
        <f>SUM(L98:L120)</f>
        <v>0</v>
      </c>
      <c r="M121" s="111">
        <f>SUM(M98:M120)</f>
        <v>0</v>
      </c>
      <c r="N121" s="113">
        <f t="shared" si="23"/>
        <v>0</v>
      </c>
      <c r="O121" s="111">
        <f>SUM(O98:O120)</f>
        <v>0</v>
      </c>
      <c r="P121" s="111">
        <f>SUM(P98:P120)</f>
        <v>0</v>
      </c>
      <c r="Q121" s="111">
        <f>SUM(Q98:Q120)</f>
        <v>0</v>
      </c>
      <c r="R121" s="111">
        <f>SUM(R98:R120)</f>
        <v>0</v>
      </c>
    </row>
    <row r="122" spans="1:18" s="109" customFormat="1">
      <c r="A122" s="105"/>
      <c r="B122" s="135"/>
      <c r="C122" s="135"/>
      <c r="D122" s="145"/>
      <c r="E122" s="136"/>
      <c r="F122" s="136"/>
      <c r="G122" s="136"/>
      <c r="H122" s="136"/>
      <c r="I122" s="111"/>
      <c r="J122" s="87"/>
      <c r="K122" s="69">
        <f t="shared" si="15"/>
        <v>0</v>
      </c>
      <c r="L122" s="111"/>
      <c r="M122" s="111"/>
      <c r="N122" s="111"/>
      <c r="O122" s="111"/>
      <c r="P122" s="111"/>
      <c r="Q122" s="111"/>
      <c r="R122" s="111"/>
    </row>
    <row r="123" spans="1:18" s="109" customFormat="1">
      <c r="A123" s="105" t="s">
        <v>93</v>
      </c>
      <c r="B123" s="109" t="s">
        <v>98</v>
      </c>
      <c r="D123" s="146"/>
      <c r="E123" s="73">
        <f>SUM(E121,E96,E80,E75,E68,E48,E13)</f>
        <v>53305071.140000008</v>
      </c>
      <c r="F123" s="73">
        <f>SUM(F121,F96,F80,F75,F68,F48,F13)</f>
        <v>654075.58200000005</v>
      </c>
      <c r="G123" s="73">
        <f>SUM(G121,G96,G80,G75,G68,G48,G13)</f>
        <v>4539450.629999999</v>
      </c>
      <c r="H123" s="73">
        <f>SUM(H121,H96,H80,H75,H68,H48,H13)</f>
        <v>48111544.928000003</v>
      </c>
      <c r="I123" s="73">
        <f>SUM(I121,I96,I80,I75,I68,I48,I13)</f>
        <v>0</v>
      </c>
      <c r="J123" s="112">
        <f t="shared" si="14"/>
        <v>0</v>
      </c>
      <c r="K123" s="73">
        <f t="shared" si="15"/>
        <v>53305071.140000008</v>
      </c>
      <c r="L123" s="73">
        <f>SUM(L121,L96,L80,L75,L68,L48,L13)</f>
        <v>0</v>
      </c>
      <c r="M123" s="73">
        <f>SUM(M121,M96,M80,M75,M68,M48,M13)</f>
        <v>24.21</v>
      </c>
      <c r="N123" s="113">
        <f t="shared" si="23"/>
        <v>4.5417817633926524E-7</v>
      </c>
      <c r="O123" s="73">
        <f>SUM(O121,O96,O80,O75,O68,O48,O13)</f>
        <v>0</v>
      </c>
      <c r="P123" s="73">
        <f>SUM(P121,P96,P80,P75,P68,P48,P13)</f>
        <v>0</v>
      </c>
      <c r="Q123" s="73">
        <f>SUM(Q121,Q96,Q80,Q75,Q68,Q48,Q13)</f>
        <v>24.21</v>
      </c>
      <c r="R123" s="73">
        <f>SUM(R121,R96,R80,R75,R68,R48,R13)</f>
        <v>0</v>
      </c>
    </row>
    <row r="124" spans="1:18">
      <c r="A124" s="105"/>
      <c r="I124" s="73"/>
      <c r="J124" s="87"/>
      <c r="K124" s="69">
        <f t="shared" si="15"/>
        <v>0</v>
      </c>
      <c r="L124" s="73"/>
      <c r="M124" s="73"/>
      <c r="N124" s="113"/>
      <c r="O124" s="73"/>
      <c r="P124" s="73"/>
      <c r="Q124" s="73"/>
      <c r="R124" s="73"/>
    </row>
    <row r="125" spans="1:18">
      <c r="A125" s="105"/>
      <c r="B125" s="109"/>
      <c r="C125" s="109"/>
      <c r="D125" s="146"/>
      <c r="E125" s="111"/>
      <c r="F125" s="111"/>
      <c r="G125" s="111"/>
      <c r="H125" s="111"/>
      <c r="I125" s="73"/>
      <c r="J125" s="87"/>
      <c r="K125" s="69"/>
      <c r="L125" s="73"/>
      <c r="M125" s="73"/>
      <c r="N125" s="73"/>
      <c r="O125" s="73"/>
      <c r="P125" s="73"/>
      <c r="Q125" s="73"/>
      <c r="R125" s="73"/>
    </row>
    <row r="126" spans="1:18">
      <c r="J126" s="87"/>
      <c r="K126" s="69"/>
      <c r="L126" s="69"/>
      <c r="M126" s="86"/>
      <c r="N126" s="86"/>
      <c r="R126" s="86"/>
    </row>
    <row r="127" spans="1:18">
      <c r="A127" s="105"/>
      <c r="I127" s="69"/>
      <c r="J127" s="87"/>
      <c r="K127" s="69"/>
      <c r="L127" s="69"/>
      <c r="M127" s="86"/>
      <c r="N127" s="86"/>
      <c r="R127" s="86"/>
    </row>
    <row r="128" spans="1:18">
      <c r="I128" s="69"/>
      <c r="J128" s="87"/>
      <c r="K128" s="69"/>
      <c r="L128" s="69"/>
      <c r="M128" s="86"/>
      <c r="N128" s="86"/>
      <c r="R128" s="86"/>
    </row>
    <row r="129" spans="1:20">
      <c r="I129" s="69"/>
      <c r="J129" s="87"/>
      <c r="K129" s="69"/>
      <c r="L129" s="69"/>
      <c r="M129" s="86"/>
      <c r="N129" s="86"/>
      <c r="R129" s="86"/>
    </row>
    <row r="130" spans="1:20">
      <c r="I130" s="69"/>
      <c r="J130" s="87"/>
      <c r="K130" s="69"/>
      <c r="L130" s="69"/>
      <c r="M130" s="86"/>
      <c r="N130" s="86"/>
      <c r="R130" s="86"/>
    </row>
    <row r="131" spans="1:20">
      <c r="I131" s="69"/>
      <c r="J131" s="87"/>
      <c r="K131" s="69"/>
      <c r="L131" s="69"/>
      <c r="M131" s="86"/>
      <c r="N131" s="86"/>
      <c r="R131" s="86"/>
    </row>
    <row r="132" spans="1:20">
      <c r="I132" s="69"/>
      <c r="J132" s="87"/>
      <c r="K132" s="69"/>
      <c r="L132" s="69"/>
      <c r="M132" s="86"/>
      <c r="N132" s="86"/>
      <c r="R132" s="86"/>
    </row>
    <row r="133" spans="1:20">
      <c r="I133" s="69"/>
      <c r="J133" s="87"/>
      <c r="K133" s="69"/>
      <c r="L133" s="69"/>
      <c r="M133" s="86"/>
      <c r="N133" s="86"/>
      <c r="R133" s="86"/>
    </row>
    <row r="134" spans="1:20">
      <c r="I134" s="69"/>
      <c r="J134" s="87"/>
      <c r="K134" s="69"/>
      <c r="L134" s="69"/>
      <c r="M134" s="86"/>
      <c r="N134" s="86"/>
      <c r="R134" s="86"/>
    </row>
    <row r="135" spans="1:20">
      <c r="A135" s="105"/>
      <c r="B135" s="109"/>
      <c r="C135" s="109"/>
      <c r="D135" s="146"/>
      <c r="E135" s="111"/>
      <c r="F135" s="111"/>
      <c r="G135" s="111"/>
      <c r="H135" s="111"/>
      <c r="I135" s="73"/>
      <c r="J135" s="87"/>
      <c r="K135" s="69"/>
      <c r="L135" s="73"/>
      <c r="M135" s="73"/>
      <c r="N135" s="73"/>
      <c r="O135" s="73"/>
      <c r="P135" s="73"/>
      <c r="Q135" s="73"/>
      <c r="R135" s="73"/>
    </row>
    <row r="136" spans="1:20">
      <c r="I136" s="69"/>
      <c r="J136" s="87"/>
      <c r="K136" s="69"/>
      <c r="L136" s="69"/>
      <c r="M136" s="86"/>
      <c r="N136" s="86"/>
      <c r="R136" s="86"/>
    </row>
    <row r="137" spans="1:20" s="109" customFormat="1">
      <c r="A137" s="105"/>
      <c r="D137" s="146"/>
      <c r="E137" s="111"/>
      <c r="F137" s="111"/>
      <c r="G137" s="111"/>
      <c r="H137" s="111"/>
      <c r="I137" s="111"/>
      <c r="J137" s="112"/>
      <c r="K137" s="73"/>
      <c r="L137" s="111"/>
      <c r="M137" s="111"/>
      <c r="N137" s="113"/>
      <c r="O137" s="111"/>
      <c r="P137" s="111"/>
      <c r="Q137" s="111"/>
      <c r="R137" s="111"/>
      <c r="S137" s="111"/>
      <c r="T137" s="111"/>
    </row>
  </sheetData>
  <customSheetViews>
    <customSheetView guid="{4781F7F1-9988-4D24-AB2D-328FFC50039B}" showPageBreaks="1">
      <pane xSplit="2" ySplit="6" topLeftCell="C13" activePane="bottomRight" state="frozen"/>
      <selection pane="bottomRight" activeCell="A14" sqref="A14:B49"/>
      <rowBreaks count="2" manualBreakCount="2">
        <brk id="62" max="14" man="1"/>
        <brk id="131" max="16" man="1"/>
      </rowBreaks>
      <pageMargins left="0.75" right="0.75" top="1" bottom="1" header="0.5" footer="0.5"/>
      <pageSetup scale="61" orientation="landscape" r:id="rId1"/>
      <headerFooter alignWithMargins="0"/>
    </customSheetView>
    <customSheetView guid="{92E07692-B499-4312-B9DA-83EC5551FEFF}" showPageBreaks="1" showRuler="0">
      <pane xSplit="2" ySplit="5" topLeftCell="M6" activePane="bottomRight" state="frozen"/>
      <selection pane="bottomRight" activeCell="P11" sqref="P11"/>
      <rowBreaks count="1" manualBreakCount="1">
        <brk id="67" max="16383" man="1"/>
      </rowBreaks>
      <pageMargins left="0.75" right="0.75" top="1" bottom="1" header="0.5" footer="0.5"/>
      <pageSetup scale="67" orientation="portrait" r:id="rId2"/>
      <headerFooter alignWithMargins="0"/>
    </customSheetView>
    <customSheetView guid="{26B24495-FD3D-4B85-9C33-DA95D25F7E9A}" showRuler="0" topLeftCell="B51">
      <selection activeCell="C54" sqref="C54"/>
      <pageMargins left="0.75" right="0.75" top="1" bottom="1" header="0.5" footer="0.5"/>
      <pageSetup orientation="portrait" r:id="rId3"/>
      <headerFooter alignWithMargins="0"/>
    </customSheetView>
    <customSheetView guid="{63B86608-8DD2-4B55-B5F1-992ED4FAD504}" showRuler="0" topLeftCell="B1">
      <selection activeCell="C8" sqref="C8"/>
      <pageMargins left="0.75" right="0.75" top="1" bottom="1" header="0.5" footer="0.5"/>
      <pageSetup orientation="portrait" r:id="rId4"/>
      <headerFooter alignWithMargins="0"/>
    </customSheetView>
    <customSheetView guid="{FD5C2174-C8DB-406B-B60B-70F2A135E3CD}" showRuler="0" topLeftCell="B33">
      <selection activeCell="G1" sqref="G1:G65536"/>
      <pageMargins left="0.75" right="0.75" top="1" bottom="1" header="0.5" footer="0.5"/>
      <pageSetup scale="67" orientation="portrait" r:id="rId5"/>
      <headerFooter alignWithMargins="0"/>
    </customSheetView>
    <customSheetView guid="{245B6359-EB45-4169-B7E8-46110F39194A}" showPageBreaks="1" showRuler="0" topLeftCell="A82">
      <selection activeCell="Q110" sqref="Q110"/>
      <rowBreaks count="2" manualBreakCount="2">
        <brk id="60" max="14" man="1"/>
        <brk id="121" max="16" man="1"/>
      </rowBreaks>
      <pageMargins left="0.75" right="0.75" top="1" bottom="1" header="0.5" footer="0.5"/>
      <pageSetup paperSize="5" scale="61" orientation="landscape" r:id="rId6"/>
      <headerFooter alignWithMargins="0"/>
    </customSheetView>
    <customSheetView guid="{F2D135C0-AC65-4517-BABC-9B297C96DD21}">
      <selection activeCell="B3" sqref="B3"/>
      <rowBreaks count="2" manualBreakCount="2">
        <brk id="60" max="14" man="1"/>
        <brk id="121" max="16" man="1"/>
      </rowBreaks>
      <pageMargins left="0.75" right="0.75" top="1" bottom="1" header="0.5" footer="0.5"/>
      <pageSetup paperSize="5" scale="61" orientation="landscape" r:id="rId7"/>
      <headerFooter alignWithMargins="0"/>
    </customSheetView>
    <customSheetView guid="{F5B12566-03DA-45E1-9249-FA7F62C6F707}">
      <pane xSplit="2" ySplit="6" topLeftCell="C13" activePane="bottomRight" state="frozen"/>
      <selection pane="bottomRight" activeCell="D10" sqref="D10"/>
      <rowBreaks count="2" manualBreakCount="2">
        <brk id="62" max="14" man="1"/>
        <brk id="131" max="16" man="1"/>
      </rowBreaks>
      <pageMargins left="0.75" right="0.75" top="1" bottom="1" header="0.5" footer="0.5"/>
      <pageSetup paperSize="5" scale="61" orientation="landscape" r:id="rId8"/>
      <headerFooter alignWithMargins="0"/>
    </customSheetView>
  </customSheetViews>
  <phoneticPr fontId="0" type="noConversion"/>
  <pageMargins left="0.75" right="0.75" top="1" bottom="1" header="0.5" footer="0.5"/>
  <pageSetup scale="61" orientation="landscape" r:id="rId9"/>
  <headerFooter alignWithMargins="0"/>
  <rowBreaks count="2" manualBreakCount="2">
    <brk id="62" max="14" man="1"/>
    <brk id="131" max="1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J25"/>
  <sheetViews>
    <sheetView workbookViewId="0">
      <pane xSplit="1" ySplit="7" topLeftCell="F8" activePane="bottomRight" state="frozen"/>
      <selection pane="topRight" activeCell="B1" sqref="B1"/>
      <selection pane="bottomLeft" activeCell="A8" sqref="A8"/>
      <selection pane="bottomRight" activeCell="H18" sqref="H18"/>
    </sheetView>
  </sheetViews>
  <sheetFormatPr defaultRowHeight="12.75"/>
  <cols>
    <col min="1" max="1" width="27.85546875" customWidth="1"/>
    <col min="2" max="2" width="22" customWidth="1"/>
    <col min="3" max="3" width="17.85546875" customWidth="1"/>
    <col min="4" max="4" width="22" customWidth="1"/>
    <col min="5" max="5" width="20.5703125" customWidth="1"/>
    <col min="6" max="6" width="12" customWidth="1"/>
    <col min="7" max="7" width="15.5703125" customWidth="1"/>
    <col min="8" max="8" width="15.7109375" customWidth="1"/>
    <col min="9" max="9" width="14.5703125" customWidth="1"/>
    <col min="10" max="10" width="14" customWidth="1"/>
  </cols>
  <sheetData>
    <row r="1" spans="1:10" ht="12" customHeight="1"/>
    <row r="2" spans="1:10" ht="14.25" customHeight="1">
      <c r="A2" s="61" t="s">
        <v>281</v>
      </c>
    </row>
    <row r="3" spans="1:10" ht="12" customHeight="1"/>
    <row r="4" spans="1:10" ht="12" customHeight="1"/>
    <row r="5" spans="1:10" ht="12" customHeight="1"/>
    <row r="6" spans="1:10" s="5" customFormat="1" ht="15.75" customHeight="1">
      <c r="A6" s="61"/>
      <c r="B6" s="6" t="s">
        <v>282</v>
      </c>
      <c r="C6" s="6" t="s">
        <v>285</v>
      </c>
      <c r="D6" s="6" t="s">
        <v>282</v>
      </c>
      <c r="E6" s="6" t="s">
        <v>285</v>
      </c>
      <c r="F6" s="6"/>
      <c r="G6" s="6"/>
    </row>
    <row r="7" spans="1:10" s="5" customFormat="1">
      <c r="B7" s="66" t="s">
        <v>283</v>
      </c>
      <c r="C7" s="66" t="s">
        <v>283</v>
      </c>
      <c r="D7" s="66" t="s">
        <v>284</v>
      </c>
      <c r="E7" s="66" t="s">
        <v>284</v>
      </c>
      <c r="F7" s="66" t="s">
        <v>306</v>
      </c>
      <c r="G7" s="66" t="s">
        <v>302</v>
      </c>
      <c r="H7" s="66" t="s">
        <v>303</v>
      </c>
      <c r="I7" s="66" t="s">
        <v>304</v>
      </c>
      <c r="J7" s="66" t="s">
        <v>305</v>
      </c>
    </row>
    <row r="8" spans="1:10">
      <c r="B8" s="63"/>
      <c r="C8" s="63"/>
      <c r="D8" s="63"/>
      <c r="E8" s="63"/>
      <c r="F8" s="63"/>
      <c r="G8" s="63"/>
      <c r="H8" s="63"/>
      <c r="I8" s="63"/>
      <c r="J8" s="64"/>
    </row>
    <row r="9" spans="1:10" ht="24.75" customHeight="1">
      <c r="A9" s="59" t="s">
        <v>233</v>
      </c>
      <c r="B9" s="64"/>
      <c r="C9" s="64"/>
      <c r="D9" s="64"/>
      <c r="E9" s="64"/>
      <c r="F9" s="64"/>
      <c r="G9" s="64"/>
      <c r="H9" s="64"/>
      <c r="I9" s="64"/>
      <c r="J9" s="64"/>
    </row>
    <row r="10" spans="1:10" ht="24.75" customHeight="1">
      <c r="A10" s="59" t="s">
        <v>234</v>
      </c>
      <c r="B10" s="64"/>
      <c r="C10" s="64"/>
      <c r="D10" s="64"/>
      <c r="E10" s="64"/>
      <c r="F10" s="64"/>
      <c r="G10" s="64"/>
      <c r="H10" s="64"/>
      <c r="I10" s="64"/>
      <c r="J10" s="64"/>
    </row>
    <row r="11" spans="1:10" ht="24.75" customHeight="1">
      <c r="A11" s="59" t="s">
        <v>235</v>
      </c>
      <c r="B11" s="64"/>
      <c r="C11" s="64"/>
      <c r="D11" s="64"/>
      <c r="E11" s="64"/>
      <c r="F11" s="64"/>
      <c r="G11" s="64"/>
      <c r="H11" s="64"/>
      <c r="I11" s="64"/>
      <c r="J11" s="64"/>
    </row>
    <row r="12" spans="1:10" ht="24.75" customHeight="1">
      <c r="A12" s="59" t="s">
        <v>236</v>
      </c>
      <c r="B12" s="64"/>
      <c r="C12" s="64"/>
      <c r="D12" s="64"/>
      <c r="E12" s="64"/>
      <c r="F12" s="64"/>
      <c r="G12" s="64"/>
      <c r="H12" s="64"/>
      <c r="I12" s="64"/>
      <c r="J12" s="64"/>
    </row>
    <row r="13" spans="1:10" ht="24.75" customHeight="1">
      <c r="A13" s="59" t="s">
        <v>237</v>
      </c>
      <c r="B13" s="64"/>
      <c r="C13" s="64"/>
      <c r="D13" s="64"/>
      <c r="E13" s="64"/>
      <c r="F13" s="64"/>
      <c r="G13" s="64"/>
      <c r="H13" s="64"/>
      <c r="I13" s="64"/>
      <c r="J13" s="64"/>
    </row>
    <row r="14" spans="1:10" ht="24.75" customHeight="1">
      <c r="A14" s="59" t="s">
        <v>238</v>
      </c>
      <c r="B14" s="64"/>
      <c r="C14" s="64"/>
      <c r="D14" s="64"/>
      <c r="E14" s="64"/>
      <c r="F14" s="64"/>
      <c r="G14" s="64"/>
      <c r="H14" s="64"/>
      <c r="I14" s="64"/>
      <c r="J14" s="64"/>
    </row>
    <row r="15" spans="1:10" ht="24.75" customHeight="1">
      <c r="A15" s="59" t="s">
        <v>239</v>
      </c>
      <c r="B15" s="64"/>
      <c r="C15" s="64"/>
      <c r="D15" s="64"/>
      <c r="E15" s="64"/>
      <c r="F15" s="64"/>
      <c r="G15" s="64"/>
      <c r="H15" s="64"/>
      <c r="I15" s="64"/>
      <c r="J15" s="64"/>
    </row>
    <row r="16" spans="1:10" ht="24.75" customHeight="1">
      <c r="A16" s="59" t="s">
        <v>240</v>
      </c>
      <c r="B16" s="64"/>
      <c r="C16" s="64"/>
      <c r="D16" s="64"/>
      <c r="E16" s="64"/>
      <c r="F16" s="64"/>
      <c r="G16" s="64"/>
      <c r="H16" s="64"/>
      <c r="I16" s="64"/>
      <c r="J16" s="64"/>
    </row>
    <row r="17" spans="1:10" ht="24.75" customHeight="1">
      <c r="A17" s="59" t="s">
        <v>241</v>
      </c>
      <c r="B17" s="64"/>
      <c r="C17" s="64"/>
      <c r="D17" s="64"/>
      <c r="E17" s="64"/>
      <c r="F17" s="64"/>
      <c r="G17" s="64"/>
      <c r="H17" s="64"/>
      <c r="I17" s="64"/>
      <c r="J17" s="64"/>
    </row>
    <row r="18" spans="1:10" ht="24.75" customHeight="1">
      <c r="A18" s="25"/>
      <c r="B18" s="65"/>
      <c r="C18" s="65"/>
      <c r="D18" s="65"/>
      <c r="E18" s="65"/>
      <c r="F18" s="64"/>
      <c r="G18" s="64"/>
      <c r="H18" s="64"/>
      <c r="I18" s="64"/>
      <c r="J18" s="64"/>
    </row>
    <row r="19" spans="1:10">
      <c r="B19" s="64"/>
      <c r="C19" s="64"/>
      <c r="D19" s="64"/>
      <c r="E19" s="64"/>
      <c r="F19" s="64"/>
      <c r="G19" s="64"/>
      <c r="H19" s="64"/>
      <c r="I19" s="64"/>
      <c r="J19" s="64"/>
    </row>
    <row r="20" spans="1:10">
      <c r="B20" s="64"/>
      <c r="C20" s="64"/>
      <c r="D20" s="64"/>
      <c r="E20" s="64"/>
      <c r="F20" s="64"/>
      <c r="G20" s="64"/>
      <c r="H20" s="64"/>
      <c r="I20" s="64"/>
      <c r="J20" s="64"/>
    </row>
    <row r="21" spans="1:10">
      <c r="B21" s="64"/>
      <c r="C21" s="64"/>
      <c r="D21" s="64"/>
      <c r="E21" s="64"/>
      <c r="F21" s="64"/>
      <c r="G21" s="64"/>
      <c r="H21" s="64"/>
      <c r="I21" s="64"/>
      <c r="J21" s="64"/>
    </row>
    <row r="25" spans="1:10">
      <c r="B25" s="14"/>
      <c r="C25" s="14"/>
      <c r="D25" s="14"/>
      <c r="E25" s="14"/>
    </row>
  </sheetData>
  <customSheetViews>
    <customSheetView guid="{4781F7F1-9988-4D24-AB2D-328FFC50039B}">
      <pane xSplit="1" ySplit="7" topLeftCell="F8" activePane="bottomRight" state="frozen"/>
      <selection pane="bottomRight" activeCell="H18" sqref="H18"/>
      <pageMargins left="0.75" right="0.75" top="1" bottom="1" header="0.5" footer="0.5"/>
      <pageSetup orientation="portrait" r:id="rId1"/>
      <headerFooter alignWithMargins="0"/>
    </customSheetView>
    <customSheetView guid="{92E07692-B499-4312-B9DA-83EC5551FEFF}" showRuler="0">
      <selection activeCell="A5" sqref="A5"/>
      <pageMargins left="0.75" right="0.75" top="1" bottom="1" header="0.5" footer="0.5"/>
      <pageSetup orientation="portrait" r:id="rId2"/>
      <headerFooter alignWithMargins="0"/>
    </customSheetView>
    <customSheetView guid="{245B6359-EB45-4169-B7E8-46110F39194A}" showRuler="0">
      <pane xSplit="1" ySplit="7" topLeftCell="F8" activePane="bottomRight" state="frozen"/>
      <selection pane="bottomRight" activeCell="H18" sqref="H18"/>
      <pageMargins left="0.75" right="0.75" top="1" bottom="1" header="0.5" footer="0.5"/>
      <pageSetup orientation="portrait" r:id="rId3"/>
      <headerFooter alignWithMargins="0"/>
    </customSheetView>
    <customSheetView guid="{F2D135C0-AC65-4517-BABC-9B297C96DD21}">
      <pane xSplit="1" ySplit="7" topLeftCell="F8" activePane="bottomRight" state="frozen"/>
      <selection pane="bottomRight" activeCell="H18" sqref="H18"/>
      <pageMargins left="0.75" right="0.75" top="1" bottom="1" header="0.5" footer="0.5"/>
      <pageSetup orientation="portrait" r:id="rId4"/>
      <headerFooter alignWithMargins="0"/>
    </customSheetView>
    <customSheetView guid="{F5B12566-03DA-45E1-9249-FA7F62C6F707}">
      <pane xSplit="1" ySplit="7" topLeftCell="F8" activePane="bottomRight" state="frozen"/>
      <selection pane="bottomRight" activeCell="H18" sqref="H18"/>
      <pageMargins left="0.75" right="0.75" top="1" bottom="1" header="0.5" footer="0.5"/>
      <pageSetup orientation="portrait" r:id="rId5"/>
      <headerFooter alignWithMargins="0"/>
    </customSheetView>
  </customSheetViews>
  <phoneticPr fontId="21" type="noConversion"/>
  <pageMargins left="0.75" right="0.75" top="1" bottom="1" header="0.5" footer="0.5"/>
  <pageSetup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Summary</vt:lpstr>
      <vt:lpstr>County</vt:lpstr>
      <vt:lpstr>Townships</vt:lpstr>
      <vt:lpstr>Schools</vt:lpstr>
      <vt:lpstr>Cities</vt:lpstr>
      <vt:lpstr>Libraries</vt:lpstr>
      <vt:lpstr>TIF</vt:lpstr>
      <vt:lpstr>Twp Yr End Rpt</vt:lpstr>
    </vt:vector>
  </TitlesOfParts>
  <Company>Hamilton County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Hamilton County</dc:creator>
  <cp:lastModifiedBy>HP Authorized Customer</cp:lastModifiedBy>
  <cp:lastPrinted>2014-06-04T13:59:11Z</cp:lastPrinted>
  <dcterms:created xsi:type="dcterms:W3CDTF">2005-11-07T16:04:52Z</dcterms:created>
  <dcterms:modified xsi:type="dcterms:W3CDTF">2014-06-04T21:19:54Z</dcterms:modified>
</cp:coreProperties>
</file>